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stituciones 2024\INFORMES  INSTITUCIONALES 2024\informe irurita 2024\"/>
    </mc:Choice>
  </mc:AlternateContent>
  <bookViews>
    <workbookView xWindow="0" yWindow="0" windowWidth="20490" windowHeight="7755" activeTab="2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GASTOS!$A$1:$C$56</definedName>
    <definedName name="_xlnm.Print_Area" localSheetId="2">'GASTOS POR MES'!$A$63:$L$76</definedName>
    <definedName name="_xlnm.Print_Area" localSheetId="0">INGRESOS!$A$1:$C$54</definedName>
  </definedNames>
  <calcPr calcId="152511"/>
</workbook>
</file>

<file path=xl/calcChain.xml><?xml version="1.0" encoding="utf-8"?>
<calcChain xmlns="http://schemas.openxmlformats.org/spreadsheetml/2006/main">
  <c r="K90" i="5" l="1"/>
  <c r="J90" i="5"/>
  <c r="K89" i="5"/>
  <c r="J89" i="5"/>
  <c r="K88" i="5"/>
  <c r="J88" i="5"/>
  <c r="K87" i="5"/>
  <c r="J87" i="5"/>
  <c r="K86" i="5"/>
  <c r="J86" i="5"/>
  <c r="K85" i="5"/>
  <c r="J85" i="5"/>
  <c r="H93" i="5"/>
  <c r="H92" i="5"/>
  <c r="H76" i="5"/>
  <c r="H75" i="5"/>
  <c r="H74" i="5"/>
  <c r="H91" i="5"/>
  <c r="G88" i="5"/>
  <c r="G90" i="5"/>
  <c r="I90" i="5"/>
  <c r="I89" i="5"/>
  <c r="I88" i="5"/>
  <c r="I87" i="5"/>
  <c r="K68" i="5"/>
  <c r="K73" i="5"/>
  <c r="J73" i="5"/>
  <c r="K72" i="5"/>
  <c r="J72" i="5"/>
  <c r="K71" i="5"/>
  <c r="K69" i="5"/>
  <c r="J68" i="5"/>
  <c r="G70" i="5"/>
  <c r="I71" i="5"/>
  <c r="J71" i="5" s="1"/>
  <c r="I69" i="5"/>
  <c r="J69" i="5" s="1"/>
  <c r="C40" i="3"/>
  <c r="C39" i="3"/>
  <c r="C38" i="3"/>
  <c r="C37" i="3"/>
  <c r="B40" i="3"/>
  <c r="H58" i="5" l="1"/>
  <c r="K49" i="5"/>
  <c r="J49" i="5"/>
  <c r="G52" i="5"/>
  <c r="K57" i="5"/>
  <c r="K56" i="5"/>
  <c r="G53" i="5" l="1"/>
  <c r="K55" i="5"/>
  <c r="J55" i="5"/>
  <c r="K54" i="5"/>
  <c r="J54" i="5"/>
  <c r="K52" i="5"/>
  <c r="J52" i="5"/>
  <c r="K51" i="5"/>
  <c r="J51" i="5"/>
  <c r="K50" i="5"/>
  <c r="J50" i="5"/>
  <c r="B63" i="3"/>
  <c r="C61" i="3" s="1"/>
  <c r="C36" i="3"/>
  <c r="B10" i="3"/>
  <c r="C9" i="3" s="1"/>
  <c r="B38" i="1"/>
  <c r="C37" i="1" s="1"/>
  <c r="C10" i="1"/>
  <c r="C9" i="1"/>
  <c r="C8" i="1"/>
  <c r="C7" i="1"/>
  <c r="C6" i="1"/>
  <c r="B9" i="1"/>
  <c r="C35" i="3" l="1"/>
  <c r="C59" i="3"/>
  <c r="C62" i="3"/>
  <c r="C60" i="3"/>
  <c r="E38" i="1"/>
  <c r="H26" i="5"/>
  <c r="H16" i="5"/>
  <c r="H7" i="5"/>
  <c r="H17" i="5" s="1"/>
  <c r="H39" i="5"/>
  <c r="J38" i="5"/>
  <c r="I37" i="5"/>
  <c r="I53" i="5" s="1"/>
  <c r="G37" i="5"/>
  <c r="K37" i="5" s="1"/>
  <c r="K41" i="5" s="1"/>
  <c r="K36" i="5"/>
  <c r="J36" i="5"/>
  <c r="K35" i="5"/>
  <c r="J35" i="5"/>
  <c r="C34" i="3"/>
  <c r="C8" i="3"/>
  <c r="C36" i="1"/>
  <c r="C5" i="1"/>
  <c r="K53" i="5" l="1"/>
  <c r="K58" i="5" s="1"/>
  <c r="I70" i="5"/>
  <c r="J37" i="5"/>
  <c r="H18" i="5"/>
  <c r="H27" i="5" s="1"/>
  <c r="H28" i="5" s="1"/>
  <c r="H40" i="5" s="1"/>
  <c r="H41" i="5" s="1"/>
  <c r="H59" i="5" s="1"/>
  <c r="H60" i="5" s="1"/>
  <c r="H61" i="5" s="1"/>
  <c r="J53" i="5"/>
  <c r="C63" i="3"/>
  <c r="C33" i="3"/>
  <c r="K25" i="5"/>
  <c r="K28" i="5" s="1"/>
  <c r="J25" i="5"/>
  <c r="K24" i="5"/>
  <c r="J24" i="5"/>
  <c r="J70" i="5" l="1"/>
  <c r="K70" i="5"/>
  <c r="K15" i="5"/>
  <c r="J15" i="5"/>
  <c r="K14" i="5"/>
  <c r="J14" i="5"/>
  <c r="C32" i="3"/>
  <c r="C12" i="3" l="1"/>
  <c r="C11" i="3"/>
  <c r="C32" i="1"/>
  <c r="C7" i="3" l="1"/>
  <c r="C6" i="3"/>
  <c r="C10" i="3" s="1"/>
  <c r="K5" i="5" l="1"/>
  <c r="J5" i="5"/>
  <c r="K6" i="5"/>
  <c r="K7" i="5" s="1"/>
  <c r="K18" i="5" s="1"/>
  <c r="J6" i="5" l="1"/>
  <c r="B13" i="3"/>
  <c r="C13" i="3" s="1"/>
  <c r="C14" i="3" l="1"/>
  <c r="C33" i="1" l="1"/>
  <c r="C30" i="1"/>
  <c r="C31" i="1"/>
  <c r="C34" i="1"/>
  <c r="C35" i="1" l="1"/>
  <c r="C38" i="1" s="1"/>
  <c r="B11" i="1" l="1"/>
  <c r="C11" i="1" s="1"/>
  <c r="C12" i="1" s="1"/>
  <c r="C31" i="3" l="1"/>
</calcChain>
</file>

<file path=xl/comments1.xml><?xml version="1.0" encoding="utf-8"?>
<comments xmlns="http://schemas.openxmlformats.org/spreadsheetml/2006/main">
  <authors>
    <author>Luffi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B13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<sst xmlns="http://schemas.openxmlformats.org/spreadsheetml/2006/main" count="324" uniqueCount="115">
  <si>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</si>
  <si>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</si>
  <si>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</si>
  <si>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</si>
  <si>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</si>
  <si>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</si>
  <si>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</si>
  <si>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</si>
  <si>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</si>
  <si>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</si>
  <si>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</si>
  <si>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</si>
  <si>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</si>
  <si>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</si>
  <si>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</si>
  <si>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</si>
  <si>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</si>
  <si>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</si>
  <si>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</si>
  <si>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PUBLICOS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</si>
  <si>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</si>
  <si>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</si>
  <si>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</si>
  <si>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</si>
  <si>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</si>
  <si>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</si>
  <si>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</si>
  <si>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Liquidado</t>
  </si>
  <si>
    <t>Fecha de mes</t>
  </si>
  <si>
    <t>En Ejecucion</t>
  </si>
  <si>
    <t>INSTITUCION EDUCATIVA DOMINGO IRURITA</t>
  </si>
  <si>
    <t xml:space="preserve">UNE EPM TELECOMUNICACIONES S.A.                                                                     </t>
  </si>
  <si>
    <t>Fecha de inicio de contrato</t>
  </si>
  <si>
    <t>PRESUPUESTO COMPROMETIDO</t>
  </si>
  <si>
    <t>SERVIICIO D INTERNET</t>
  </si>
  <si>
    <t xml:space="preserve">ASESORAMIENTO CONTABLE </t>
  </si>
  <si>
    <t>Ingreso de tienda</t>
  </si>
  <si>
    <t>SALDO EN BANCOS AÑO ANTERIOR 2023</t>
  </si>
  <si>
    <t>Ingresos del año 2023</t>
  </si>
  <si>
    <t>Diplomas</t>
  </si>
  <si>
    <t>RELACION DE GASTOS DETALLADOS DE ENERO 2024</t>
  </si>
  <si>
    <t>RELACION DE GASTOS DETALLADOS DE FEBRERO 2024</t>
  </si>
  <si>
    <t>RELACION DE GASTOS DETALLADOS DE MARZO 2024</t>
  </si>
  <si>
    <t>Transfeencia del SGP</t>
  </si>
  <si>
    <t>ACTIVIDAD PEDAGOGICO</t>
  </si>
  <si>
    <t>COMISIONES BANCARIAS</t>
  </si>
  <si>
    <t>RELACION DE GASTOS DETALLADOS DE ABRIL 2024</t>
  </si>
  <si>
    <t xml:space="preserve">Internet                                                                                            </t>
  </si>
  <si>
    <t xml:space="preserve">Actividades Pedagógicas, Cientificas, Culturales y Deportivas                                       </t>
  </si>
  <si>
    <t xml:space="preserve">LEAL LOPEZ SARA INES                                                                                </t>
  </si>
  <si>
    <t xml:space="preserve">Comisiones, Honorarios y Servicios                                                                  </t>
  </si>
  <si>
    <t xml:space="preserve">BANCO AV.VILLAS                                                                                     </t>
  </si>
  <si>
    <t>EN EJECUCION</t>
  </si>
  <si>
    <t>LIQUIDADO</t>
  </si>
  <si>
    <t>VALOR MES</t>
  </si>
  <si>
    <t>SALDO ANTERIOR</t>
  </si>
  <si>
    <t>SALDO TOTAL</t>
  </si>
  <si>
    <t>SALDO MES</t>
  </si>
  <si>
    <t>ADICION AL PRESUPUESTOS  SGP 2024</t>
  </si>
  <si>
    <t>ADICION AL PRESUPUESTOS ICFES 2024</t>
  </si>
  <si>
    <t>Transferencia  del ICFES 2024</t>
  </si>
  <si>
    <t>ADICION DEL PRESUPUESTO ICFES DEL 2024</t>
  </si>
  <si>
    <t>ADICION DEL PRESUPUESTO  SGP DEL 2024</t>
  </si>
  <si>
    <t>EXAMEN DE ICFES 2024</t>
  </si>
  <si>
    <t>LICENCIAS</t>
  </si>
  <si>
    <t>GASTOS   COMPROMETIDOS HASTA DICEIMBRE  DEL 2024</t>
  </si>
  <si>
    <t>MATERIALES Y SUMINISTROS</t>
  </si>
  <si>
    <t>COMISIONES HONORARIOS Y SERVICIOS</t>
  </si>
  <si>
    <t>MANTENIMINETO</t>
  </si>
  <si>
    <t xml:space="preserve">Servicios para la Comunidad Sociales y personales                                                   </t>
  </si>
  <si>
    <t xml:space="preserve">ICFES                                                                                               </t>
  </si>
  <si>
    <t xml:space="preserve">Licencias                                                                                           </t>
  </si>
  <si>
    <t xml:space="preserve">IDE SISTEMAS S.A.S.                                                                                 </t>
  </si>
  <si>
    <t xml:space="preserve">PATIÑO VIVAS MARIA DEL SOCORRO                                                                      </t>
  </si>
  <si>
    <t xml:space="preserve">ESCOBAR VASQUEZ CARLOS FERNANDO                                                                     </t>
  </si>
  <si>
    <t xml:space="preserve">FERRETERIA VILLA                                                                                    </t>
  </si>
  <si>
    <t>COMPRA DE MATERIALES Y SUMINISTROS</t>
  </si>
  <si>
    <t xml:space="preserve">GOMEZ  ADALBERTO                                                                                    </t>
  </si>
  <si>
    <t>Prestacion de Servivios de Mantenimiento  preventivo y curativo de sistemas</t>
  </si>
  <si>
    <t>TOTAL DEL MES</t>
  </si>
  <si>
    <t>TOTAL  ANTERIOR</t>
  </si>
  <si>
    <t>GRAN TOTAL</t>
  </si>
  <si>
    <t>RELACION DE GASTOS DETALLADOS DE MAYO 2024</t>
  </si>
  <si>
    <t>DE 01 DE ENERO A 31 DE JUNIO DE 2024</t>
  </si>
  <si>
    <t>INGRESOS DETALLADOS DE 01 al 31 DE JUNIO DEL 2024</t>
  </si>
  <si>
    <t>DE 01 al  31 de JUNIO 2024</t>
  </si>
  <si>
    <t>GASTOS   DETALLADOS DE 01 DE ENERO AL 31 DE JUNIO DEL 2024</t>
  </si>
  <si>
    <t>MANTENIMIENTO Y REPARACIONES</t>
  </si>
  <si>
    <t>PRIMA DE SEGUROS</t>
  </si>
  <si>
    <t>FECHA</t>
  </si>
  <si>
    <t>CODIGO</t>
  </si>
  <si>
    <t>DENOMINACION</t>
  </si>
  <si>
    <t>NRO.</t>
  </si>
  <si>
    <t>VALOR</t>
  </si>
  <si>
    <t xml:space="preserve">2.1.2.1.01                              </t>
  </si>
  <si>
    <t xml:space="preserve">Mantenimiento y reparación                                                                          </t>
  </si>
  <si>
    <t>MANTENIMIENTO DE JARDINES Y PODA DE ARBOLES</t>
  </si>
  <si>
    <t xml:space="preserve">RODRIGUEZ GONZALEZ CAMILO                                                                           </t>
  </si>
  <si>
    <t xml:space="preserve">2.1.1.02                                </t>
  </si>
  <si>
    <t>ADMINISTRACION DE PAGINA WEB</t>
  </si>
  <si>
    <t>ASESORAMIENTO CONTABLE</t>
  </si>
  <si>
    <t>MANTENIMIENTO  PREVENTIVO Y CURATIVO DE COMPUTADORES Y SALAS DE SISTEMAS</t>
  </si>
  <si>
    <t xml:space="preserve">2.1.2.1.05                              </t>
  </si>
  <si>
    <t xml:space="preserve">Materiales y Suministros                                                                            </t>
  </si>
  <si>
    <t xml:space="preserve">COMPRA DE MATERIALES Y SUMINISTROS </t>
  </si>
  <si>
    <t xml:space="preserve">2.1.2.1.10                              </t>
  </si>
  <si>
    <t xml:space="preserve">Primas y Seguros                                                                                    </t>
  </si>
  <si>
    <t>RENOVACION DE POLIZA</t>
  </si>
  <si>
    <t xml:space="preserve">ASEGURADORA SOLIDARIA DE COLOMBIA ENTIDAD COOPERATIVA                                               </t>
  </si>
  <si>
    <t xml:space="preserve">2.1.2.1.09.01                           </t>
  </si>
  <si>
    <t>SERVICIO DE INTERNET</t>
  </si>
  <si>
    <t>MANTENIMIENTO ELECTRICO</t>
  </si>
  <si>
    <t xml:space="preserve">MONTENEGRO VELASQUEZ WILSON                                                                         </t>
  </si>
  <si>
    <t>RELACION DE GASTOS DETALLADOS DE JUNIO 2024</t>
  </si>
  <si>
    <t>RELACION DE GASTOS DETALLADOS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</si>
</sst>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</cellStyleXfs>
  <cellXfs count="8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41" fontId="0" fillId="0" borderId="0" xfId="0" applyNumberFormat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1" xfId="11" applyBorder="1"/>
    <xf numFmtId="41" fontId="12" fillId="0" borderId="1" xfId="12" applyFont="1" applyBorder="1"/>
    <xf numFmtId="0" fontId="10" fillId="0" borderId="1" xfId="0" applyFont="1" applyFill="1" applyBorder="1"/>
    <xf numFmtId="41" fontId="15" fillId="0" borderId="1" xfId="12" applyFont="1" applyBorder="1"/>
    <xf numFmtId="0" fontId="0" fillId="0" borderId="1" xfId="0" applyFont="1" applyBorder="1"/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1" fontId="1" fillId="0" borderId="1" xfId="12" applyFont="1" applyBorder="1"/>
    <xf numFmtId="41" fontId="10" fillId="0" borderId="1" xfId="12" applyFont="1" applyFill="1" applyBorder="1"/>
    <xf numFmtId="14" fontId="10" fillId="0" borderId="0" xfId="0" applyNumberFormat="1" applyFont="1" applyFill="1" applyBorder="1" applyAlignment="1">
      <alignment horizontal="left" vertical="center"/>
    </xf>
    <xf numFmtId="14" fontId="9" fillId="0" borderId="0" xfId="8" applyNumberFormat="1" applyBorder="1"/>
    <xf numFmtId="0" fontId="9" fillId="0" borderId="0" xfId="8" applyBorder="1"/>
    <xf numFmtId="165" fontId="10" fillId="0" borderId="0" xfId="1" applyNumberFormat="1" applyFont="1" applyFill="1" applyBorder="1"/>
    <xf numFmtId="41" fontId="12" fillId="0" borderId="0" xfId="9" applyFont="1" applyBorder="1"/>
    <xf numFmtId="0" fontId="10" fillId="0" borderId="0" xfId="0" applyFont="1" applyFill="1" applyBorder="1"/>
    <xf numFmtId="0" fontId="13" fillId="0" borderId="1" xfId="11" applyFill="1" applyBorder="1"/>
    <xf numFmtId="0" fontId="14" fillId="0" borderId="1" xfId="11" applyFont="1" applyBorder="1"/>
    <xf numFmtId="41" fontId="0" fillId="0" borderId="1" xfId="0" applyNumberFormat="1" applyBorder="1"/>
    <xf numFmtId="41" fontId="14" fillId="0" borderId="1" xfId="11" applyNumberFormat="1" applyFont="1" applyBorder="1"/>
    <xf numFmtId="0" fontId="13" fillId="0" borderId="0" xfId="11"/>
    <xf numFmtId="14" fontId="0" fillId="0" borderId="1" xfId="0" applyNumberFormat="1" applyFont="1" applyBorder="1"/>
    <xf numFmtId="14" fontId="16" fillId="0" borderId="1" xfId="11" applyNumberFormat="1" applyFont="1" applyBorder="1"/>
    <xf numFmtId="0" fontId="16" fillId="0" borderId="1" xfId="11" applyFont="1" applyBorder="1"/>
    <xf numFmtId="41" fontId="16" fillId="0" borderId="1" xfId="12" applyFont="1" applyBorder="1"/>
    <xf numFmtId="14" fontId="0" fillId="0" borderId="1" xfId="0" applyNumberFormat="1" applyFont="1" applyBorder="1" applyAlignment="1">
      <alignment horizontal="center"/>
    </xf>
    <xf numFmtId="41" fontId="16" fillId="0" borderId="1" xfId="12" applyFont="1" applyFill="1" applyBorder="1"/>
    <xf numFmtId="41" fontId="13" fillId="0" borderId="0" xfId="11" applyNumberFormat="1"/>
    <xf numFmtId="165" fontId="0" fillId="0" borderId="0" xfId="0" applyNumberFormat="1" applyBorder="1"/>
    <xf numFmtId="164" fontId="0" fillId="0" borderId="0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0" xfId="11" applyAlignment="1">
      <alignment wrapText="1"/>
    </xf>
    <xf numFmtId="14" fontId="13" fillId="0" borderId="1" xfId="11" applyNumberFormat="1" applyBorder="1"/>
    <xf numFmtId="41" fontId="13" fillId="0" borderId="1" xfId="12" applyFont="1" applyBorder="1"/>
    <xf numFmtId="41" fontId="0" fillId="0" borderId="1" xfId="12" applyFont="1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</cellXfs>
  <cellStyles count="13">
    <cellStyle name="Millares" xfId="1" builtinId="3"/>
    <cellStyle name="Millares [0]" xfId="12" builtinId="6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INGRESOS!$B$1:$B$3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DE JUNIO 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INGRESOS!$B$4:$B$11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122460317</c:v>
                </c:pt>
                <c:pt idx="7">
                  <c:v>4911907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83424"/>
        <c:axId val="189916136"/>
      </c:barChart>
      <c:lineChart>
        <c:grouping val="standard"/>
        <c:varyColors val="0"/>
        <c:ser>
          <c:idx val="1"/>
          <c:order val="1"/>
          <c:tx>
            <c:strRef>
              <c:f>INGRESOS!$C$1:$C$3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DE JUNIO DE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INGRESOS!$A$4:$A$11</c:f>
              <c:strCache>
                <c:ptCount val="8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ICFES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SALDO POR EJECUTAR</c:v>
                </c:pt>
              </c:strCache>
            </c:strRef>
          </c:cat>
          <c:val>
            <c:numRef>
              <c:f>INGRESOS!$C$4:$C$11</c:f>
              <c:numCache>
                <c:formatCode>_(* #,##0_);_(* \(#,##0\);_(* "-"??_);_(@_)</c:formatCode>
                <c:ptCount val="8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96.143659232958044</c:v>
                </c:pt>
                <c:pt idx="7">
                  <c:v>3.8563407670419574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15744"/>
        <c:axId val="189915352"/>
      </c:lineChart>
      <c:catAx>
        <c:axId val="2504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16136"/>
        <c:crosses val="autoZero"/>
        <c:auto val="1"/>
        <c:lblAlgn val="ctr"/>
        <c:lblOffset val="100"/>
        <c:noMultiLvlLbl val="0"/>
      </c:catAx>
      <c:valAx>
        <c:axId val="18991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483424"/>
        <c:crosses val="autoZero"/>
        <c:crossBetween val="between"/>
      </c:valAx>
      <c:valAx>
        <c:axId val="1899153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15744"/>
        <c:crosses val="max"/>
        <c:crossBetween val="between"/>
      </c:valAx>
      <c:catAx>
        <c:axId val="189915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9915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INGRESOS!$B$28:$B$29</c:f>
              <c:strCache>
                <c:ptCount val="2"/>
                <c:pt idx="0">
                  <c:v>INGRESOS DETALLADOS DE 01 al 31 DE JUNIO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INGRESOS!$B$30:$B$38</c:f>
              <c:numCache>
                <c:formatCode>_(* #,##0_);_(* \(#,##0\);_(* "-"??_);_(@_)</c:formatCode>
                <c:ptCount val="9"/>
                <c:pt idx="0">
                  <c:v>1243000</c:v>
                </c:pt>
                <c:pt idx="1">
                  <c:v>3141000</c:v>
                </c:pt>
                <c:pt idx="2">
                  <c:v>105000</c:v>
                </c:pt>
                <c:pt idx="3">
                  <c:v>2093</c:v>
                </c:pt>
                <c:pt idx="4">
                  <c:v>2770000</c:v>
                </c:pt>
                <c:pt idx="5">
                  <c:v>3925998</c:v>
                </c:pt>
                <c:pt idx="6">
                  <c:v>105267226</c:v>
                </c:pt>
                <c:pt idx="7">
                  <c:v>6006000</c:v>
                </c:pt>
                <c:pt idx="8">
                  <c:v>122460317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918096"/>
        <c:axId val="189918488"/>
      </c:barChart>
      <c:lineChart>
        <c:grouping val="standard"/>
        <c:varyColors val="0"/>
        <c:ser>
          <c:idx val="1"/>
          <c:order val="1"/>
          <c:tx>
            <c:strRef>
              <c:f>INGRESOS!$C$28:$C$29</c:f>
              <c:strCache>
                <c:ptCount val="2"/>
                <c:pt idx="0">
                  <c:v>INGRESOS DETALLADOS DE 01 al 31 DE JUNIO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INGRESOS!$A$30:$A$38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INGRESOS!$C$30:$C$38</c:f>
              <c:numCache>
                <c:formatCode>_(* #,##0.00_);_(* \(#,##0.00\);_(* "-"??_);_(@_)</c:formatCode>
                <c:ptCount val="9"/>
                <c:pt idx="0">
                  <c:v>1.0150226869002796</c:v>
                </c:pt>
                <c:pt idx="1">
                  <c:v>2.5649125177423802</c:v>
                </c:pt>
                <c:pt idx="2">
                  <c:v>8.5742061242581949E-2</c:v>
                </c:pt>
                <c:pt idx="3">
                  <c:v>1.709125087435467E-3</c:v>
                </c:pt>
                <c:pt idx="4">
                  <c:v>2.2619572346852572</c:v>
                </c:pt>
                <c:pt idx="5">
                  <c:v>3.2059348662309932</c:v>
                </c:pt>
                <c:pt idx="6">
                  <c:v>85.960275605035392</c:v>
                </c:pt>
                <c:pt idx="7">
                  <c:v>4.9044459030756871</c:v>
                </c:pt>
                <c:pt idx="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87320"/>
        <c:axId val="250092024"/>
      </c:lineChart>
      <c:catAx>
        <c:axId val="18991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18488"/>
        <c:crosses val="autoZero"/>
        <c:auto val="1"/>
        <c:lblAlgn val="ctr"/>
        <c:lblOffset val="100"/>
        <c:noMultiLvlLbl val="0"/>
      </c:catAx>
      <c:valAx>
        <c:axId val="18991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18096"/>
        <c:crosses val="autoZero"/>
        <c:crossBetween val="between"/>
      </c:valAx>
      <c:valAx>
        <c:axId val="250092024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87320"/>
        <c:crosses val="max"/>
        <c:crossBetween val="between"/>
      </c:valAx>
      <c:catAx>
        <c:axId val="250087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0092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al  31 de JUNIO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GASTOS!$B$5:$B$13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6006000</c:v>
                </c:pt>
                <c:pt idx="5">
                  <c:v>127372224</c:v>
                </c:pt>
                <c:pt idx="6">
                  <c:v>32017562</c:v>
                </c:pt>
                <c:pt idx="7">
                  <c:v>38228711</c:v>
                </c:pt>
                <c:pt idx="8">
                  <c:v>57125951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88104"/>
        <c:axId val="250091240"/>
      </c:barChart>
      <c:lineChart>
        <c:grouping val="standard"/>
        <c:varyColors val="0"/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al  31 de JUNIO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GASTOS!$A$5:$A$13</c:f>
              <c:strCache>
                <c:ptCount val="9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DEL PRESUPUESTO  SGP DEL 2024</c:v>
                </c:pt>
                <c:pt idx="4">
                  <c:v>ADICION DEL PRESUPUESTO ICFES DEL 2024</c:v>
                </c:pt>
                <c:pt idx="5">
                  <c:v>PRESUPUESTO TOTAL</c:v>
                </c:pt>
                <c:pt idx="6">
                  <c:v>PRESUPUESTO EJECUTADSO</c:v>
                </c:pt>
                <c:pt idx="7">
                  <c:v>PRESUPUESTO COMPROMETIDO</c:v>
                </c:pt>
                <c:pt idx="8">
                  <c:v>SALDO POR EJECUTAR</c:v>
                </c:pt>
              </c:strCache>
            </c:strRef>
          </c:cat>
          <c:val>
            <c:numRef>
              <c:f>GASTOS!$C$5:$C$13</c:f>
              <c:numCache>
                <c:formatCode>_(* #,##0_);_(* \(#,##0\);_(* "-"??_);_(@_)</c:formatCode>
                <c:ptCount val="9"/>
                <c:pt idx="0" formatCode="General">
                  <c:v>0</c:v>
                </c:pt>
                <c:pt idx="1">
                  <c:v>80.578002626381078</c:v>
                </c:pt>
                <c:pt idx="2">
                  <c:v>3.0823030930197155</c:v>
                </c:pt>
                <c:pt idx="3">
                  <c:v>11.624380524281337</c:v>
                </c:pt>
                <c:pt idx="4">
                  <c:v>4.7153137563178609</c:v>
                </c:pt>
                <c:pt idx="5">
                  <c:v>99.999999999999986</c:v>
                </c:pt>
                <c:pt idx="6">
                  <c:v>25.137004752307696</c:v>
                </c:pt>
                <c:pt idx="7">
                  <c:v>30.013381096336982</c:v>
                </c:pt>
                <c:pt idx="8">
                  <c:v>44.849614151355318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88496"/>
        <c:axId val="250092808"/>
      </c:lineChart>
      <c:catAx>
        <c:axId val="25008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91240"/>
        <c:crosses val="autoZero"/>
        <c:auto val="1"/>
        <c:lblAlgn val="ctr"/>
        <c:lblOffset val="100"/>
        <c:noMultiLvlLbl val="0"/>
      </c:catAx>
      <c:valAx>
        <c:axId val="25009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88104"/>
        <c:crosses val="autoZero"/>
        <c:crossBetween val="between"/>
      </c:valAx>
      <c:valAx>
        <c:axId val="2500928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88496"/>
        <c:crosses val="max"/>
        <c:crossBetween val="between"/>
      </c:valAx>
      <c:catAx>
        <c:axId val="25008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0092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GASTOS!$B$29:$B$30</c:f>
              <c:strCache>
                <c:ptCount val="2"/>
                <c:pt idx="0">
                  <c:v>GASTOS   DETALLADOS DE 01 DE ENERO AL 31 DE JUNIO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GASTOS!$A$31:$A$40</c:f>
              <c:strCache>
                <c:ptCount val="10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PRESUPUESTO EJECUTADO</c:v>
                </c:pt>
              </c:strCache>
            </c:strRef>
          </c:cat>
          <c:val>
            <c:numRef>
              <c:f>GASTOS!$B$31:$B$40</c:f>
              <c:numCache>
                <c:formatCode>_(* #,##0_);_(* \(#,##0\);_(* "-"??_);_(@_)</c:formatCode>
                <c:ptCount val="10"/>
                <c:pt idx="0">
                  <c:v>555046</c:v>
                </c:pt>
                <c:pt idx="1">
                  <c:v>10250000</c:v>
                </c:pt>
                <c:pt idx="2">
                  <c:v>797000</c:v>
                </c:pt>
                <c:pt idx="3">
                  <c:v>53550</c:v>
                </c:pt>
                <c:pt idx="4">
                  <c:v>6006000</c:v>
                </c:pt>
                <c:pt idx="5">
                  <c:v>3450000</c:v>
                </c:pt>
                <c:pt idx="6">
                  <c:v>2182239</c:v>
                </c:pt>
                <c:pt idx="7">
                  <c:v>5507427</c:v>
                </c:pt>
                <c:pt idx="8">
                  <c:v>3216300</c:v>
                </c:pt>
                <c:pt idx="9">
                  <c:v>32017562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88888"/>
        <c:axId val="250090848"/>
      </c:barChart>
      <c:lineChart>
        <c:grouping val="standard"/>
        <c:varyColors val="0"/>
        <c:ser>
          <c:idx val="1"/>
          <c:order val="1"/>
          <c:tx>
            <c:strRef>
              <c:f>GASTOS!$C$29:$C$30</c:f>
              <c:strCache>
                <c:ptCount val="2"/>
                <c:pt idx="0">
                  <c:v>GASTOS   DETALLADOS DE 01 DE ENERO AL 31 DE JUNIO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GASTOS!$A$31:$A$40</c:f>
              <c:strCache>
                <c:ptCount val="10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PRESUPUESTO EJECUTADO</c:v>
                </c:pt>
              </c:strCache>
            </c:strRef>
          </c:cat>
          <c:val>
            <c:numRef>
              <c:f>GASTOS!$C$31:$C$40</c:f>
              <c:numCache>
                <c:formatCode>_(* #,##0.00_);_(* \(#,##0.00\);_(* "-"??_);_(@_)</c:formatCode>
                <c:ptCount val="10"/>
                <c:pt idx="0">
                  <c:v>1.7335673465706101</c:v>
                </c:pt>
                <c:pt idx="1">
                  <c:v>32.013680491975002</c:v>
                </c:pt>
                <c:pt idx="2">
                  <c:v>2.4892588636199098</c:v>
                </c:pt>
                <c:pt idx="3">
                  <c:v>0.16725196003368401</c:v>
                </c:pt>
                <c:pt idx="4">
                  <c:v>18.758455125346522</c:v>
                </c:pt>
                <c:pt idx="5">
                  <c:v>10.775336360713537</c:v>
                </c:pt>
                <c:pt idx="6">
                  <c:v>6.8157563027440995</c:v>
                </c:pt>
                <c:pt idx="7">
                  <c:v>17.201269103500135</c:v>
                </c:pt>
                <c:pt idx="8">
                  <c:v>10.045424445496506</c:v>
                </c:pt>
                <c:pt idx="9">
                  <c:v>100.00000000000001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90064"/>
        <c:axId val="250087712"/>
      </c:lineChart>
      <c:catAx>
        <c:axId val="25008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90848"/>
        <c:crosses val="autoZero"/>
        <c:auto val="1"/>
        <c:lblAlgn val="ctr"/>
        <c:lblOffset val="100"/>
        <c:noMultiLvlLbl val="0"/>
      </c:catAx>
      <c:valAx>
        <c:axId val="250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88888"/>
        <c:crosses val="autoZero"/>
        <c:crossBetween val="between"/>
      </c:valAx>
      <c:valAx>
        <c:axId val="25008771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0090064"/>
        <c:crosses val="max"/>
        <c:crossBetween val="between"/>
      </c:valAx>
      <c:catAx>
        <c:axId val="250090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008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47624</xdr:rowOff>
    </xdr:from>
    <xdr:to>
      <xdr:col>3</xdr:col>
      <xdr:colOff>9524</xdr:colOff>
      <xdr:row>25</xdr:row>
      <xdr:rowOff>100011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23812</xdr:rowOff>
    </xdr:from>
    <xdr:to>
      <xdr:col>2</xdr:col>
      <xdr:colOff>1266824</xdr:colOff>
      <xdr:row>52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47624</xdr:rowOff>
    </xdr:from>
    <xdr:to>
      <xdr:col>3</xdr:col>
      <xdr:colOff>28574</xdr:colOff>
      <xdr:row>27</xdr:row>
      <xdr:rowOff>171448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23812</xdr:rowOff>
    </xdr:from>
    <xdr:to>
      <xdr:col>2</xdr:col>
      <xdr:colOff>1676399</xdr:colOff>
      <xdr:row>55</xdr:row>
      <xdr:rowOff>100012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30</xdr:row>
      <xdr:rowOff>83560</xdr:rowOff>
    </xdr:from>
    <xdr:ext cx="866775" cy="432955"/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83560</xdr:rowOff>
    </xdr:from>
    <xdr:ext cx="866775" cy="432955"/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63</xdr:row>
      <xdr:rowOff>83560</xdr:rowOff>
    </xdr:from>
    <xdr:ext cx="866775" cy="432955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23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80</xdr:row>
      <xdr:rowOff>83560</xdr:rowOff>
    </xdr:from>
    <xdr:ext cx="866775" cy="432955"/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237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38"/>
  <sheetViews>
    <sheetView topLeftCell="A31" workbookViewId="0">
      <selection activeCell="B38" sqref="B38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30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83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102633994</v>
      </c>
      <c r="C5" s="6">
        <f>+B5/B9*100</f>
        <v>80.578002626381078</v>
      </c>
      <c r="D5" s="7"/>
    </row>
    <row r="6" spans="1:5" x14ac:dyDescent="0.25">
      <c r="A6" s="3" t="s">
        <v>37</v>
      </c>
      <c r="B6" s="4">
        <v>3925998</v>
      </c>
      <c r="C6" s="6">
        <f>+B6/B9*100</f>
        <v>3.0823030930197155</v>
      </c>
      <c r="D6" s="7"/>
    </row>
    <row r="7" spans="1:5" x14ac:dyDescent="0.25">
      <c r="A7" s="3" t="s">
        <v>58</v>
      </c>
      <c r="B7" s="4">
        <v>14806232</v>
      </c>
      <c r="C7" s="6">
        <f>+B7/B9*100</f>
        <v>11.624380524281337</v>
      </c>
      <c r="D7" s="7"/>
    </row>
    <row r="8" spans="1:5" x14ac:dyDescent="0.25">
      <c r="A8" s="3" t="s">
        <v>59</v>
      </c>
      <c r="B8" s="4">
        <v>6006000</v>
      </c>
      <c r="C8" s="6">
        <f>+B8/B9*100</f>
        <v>4.7153137563178609</v>
      </c>
      <c r="D8" s="7"/>
    </row>
    <row r="9" spans="1:5" x14ac:dyDescent="0.25">
      <c r="A9" s="3" t="s">
        <v>13</v>
      </c>
      <c r="B9" s="4">
        <f>+B5+B6+B7+B8</f>
        <v>127372224</v>
      </c>
      <c r="C9" s="4">
        <f>SUM(C5:C8)</f>
        <v>99.999999999999986</v>
      </c>
      <c r="D9" s="7"/>
    </row>
    <row r="10" spans="1:5" x14ac:dyDescent="0.25">
      <c r="A10" s="3" t="s">
        <v>10</v>
      </c>
      <c r="B10" s="4">
        <v>122460317</v>
      </c>
      <c r="C10" s="4">
        <f>+B10/B9*100</f>
        <v>96.143659232958044</v>
      </c>
    </row>
    <row r="11" spans="1:5" x14ac:dyDescent="0.25">
      <c r="A11" s="3" t="s">
        <v>3</v>
      </c>
      <c r="B11" s="4">
        <f>+B9-B10</f>
        <v>4911907</v>
      </c>
      <c r="C11" s="4">
        <f>+B11/B9*100</f>
        <v>3.8563407670419574</v>
      </c>
      <c r="E11" s="7"/>
    </row>
    <row r="12" spans="1:5" x14ac:dyDescent="0.25">
      <c r="B12" s="1"/>
      <c r="C12" s="2">
        <f>SUM(C10:C11)</f>
        <v>100</v>
      </c>
    </row>
    <row r="13" spans="1:5" x14ac:dyDescent="0.25">
      <c r="B13" s="1"/>
      <c r="C13" s="2"/>
    </row>
    <row r="14" spans="1:5" x14ac:dyDescent="0.25">
      <c r="B14" s="1"/>
      <c r="C14" s="2"/>
    </row>
    <row r="15" spans="1:5" x14ac:dyDescent="0.25">
      <c r="B15" s="1"/>
      <c r="C15" s="2"/>
    </row>
    <row r="16" spans="1:5" x14ac:dyDescent="0.25">
      <c r="B16" s="1"/>
      <c r="C16" s="2"/>
    </row>
    <row r="17" spans="1:5" x14ac:dyDescent="0.25">
      <c r="B17" s="1"/>
      <c r="C17" s="2"/>
    </row>
    <row r="18" spans="1:5" x14ac:dyDescent="0.25">
      <c r="B18" s="1"/>
    </row>
    <row r="19" spans="1:5" x14ac:dyDescent="0.25">
      <c r="B19" s="1"/>
    </row>
    <row r="20" spans="1:5" x14ac:dyDescent="0.25">
      <c r="B20" s="1"/>
    </row>
    <row r="21" spans="1:5" x14ac:dyDescent="0.25">
      <c r="B21" s="1"/>
    </row>
    <row r="22" spans="1:5" x14ac:dyDescent="0.25">
      <c r="B22" s="1"/>
    </row>
    <row r="23" spans="1:5" x14ac:dyDescent="0.25">
      <c r="B23" s="1"/>
    </row>
    <row r="24" spans="1:5" x14ac:dyDescent="0.25">
      <c r="B24" s="1"/>
    </row>
    <row r="28" spans="1:5" x14ac:dyDescent="0.25">
      <c r="A28" s="77" t="s">
        <v>84</v>
      </c>
      <c r="B28" s="77"/>
      <c r="C28" s="77"/>
    </row>
    <row r="29" spans="1:5" x14ac:dyDescent="0.25">
      <c r="A29" s="10" t="s">
        <v>0</v>
      </c>
      <c r="B29" s="10" t="s">
        <v>5</v>
      </c>
      <c r="C29" s="10" t="s">
        <v>4</v>
      </c>
    </row>
    <row r="30" spans="1:5" x14ac:dyDescent="0.25">
      <c r="A30" s="3" t="s">
        <v>6</v>
      </c>
      <c r="B30" s="4">
        <v>1243000</v>
      </c>
      <c r="C30" s="5">
        <f>+B30/B38*100</f>
        <v>1.0150226869002796</v>
      </c>
      <c r="D30" s="8"/>
    </row>
    <row r="31" spans="1:5" x14ac:dyDescent="0.25">
      <c r="A31" s="3" t="s">
        <v>12</v>
      </c>
      <c r="B31" s="4">
        <v>3141000</v>
      </c>
      <c r="C31" s="5">
        <f>+B31/B38*100</f>
        <v>2.5649125177423802</v>
      </c>
      <c r="D31" s="7"/>
      <c r="E31" s="8"/>
    </row>
    <row r="32" spans="1:5" x14ac:dyDescent="0.25">
      <c r="A32" s="3" t="s">
        <v>39</v>
      </c>
      <c r="B32" s="4">
        <v>105000</v>
      </c>
      <c r="C32" s="5">
        <f>+B32/B38*100</f>
        <v>8.5742061242581949E-2</v>
      </c>
      <c r="D32" s="7"/>
      <c r="E32" s="8"/>
    </row>
    <row r="33" spans="1:5" x14ac:dyDescent="0.25">
      <c r="A33" s="3" t="s">
        <v>7</v>
      </c>
      <c r="B33" s="4">
        <v>2093</v>
      </c>
      <c r="C33" s="5">
        <f>+B33/B38*100</f>
        <v>1.709125087435467E-3</v>
      </c>
    </row>
    <row r="34" spans="1:5" x14ac:dyDescent="0.25">
      <c r="A34" s="3" t="s">
        <v>36</v>
      </c>
      <c r="B34" s="4">
        <v>2770000</v>
      </c>
      <c r="C34" s="5">
        <f>+B34/B38*100</f>
        <v>2.2619572346852572</v>
      </c>
    </row>
    <row r="35" spans="1:5" x14ac:dyDescent="0.25">
      <c r="A35" s="3" t="s">
        <v>38</v>
      </c>
      <c r="B35" s="4">
        <v>3925998</v>
      </c>
      <c r="C35" s="5">
        <f>+B35/B38*100</f>
        <v>3.2059348662309932</v>
      </c>
    </row>
    <row r="36" spans="1:5" x14ac:dyDescent="0.25">
      <c r="A36" s="3" t="s">
        <v>43</v>
      </c>
      <c r="B36" s="4">
        <v>105267226</v>
      </c>
      <c r="C36" s="5">
        <f>+B36/B38*100</f>
        <v>85.960275605035392</v>
      </c>
    </row>
    <row r="37" spans="1:5" x14ac:dyDescent="0.25">
      <c r="A37" s="3" t="s">
        <v>60</v>
      </c>
      <c r="B37" s="4">
        <v>6006000</v>
      </c>
      <c r="C37" s="5">
        <f>+B37/B38*100</f>
        <v>4.9044459030756871</v>
      </c>
    </row>
    <row r="38" spans="1:5" x14ac:dyDescent="0.25">
      <c r="A38" s="3" t="s">
        <v>11</v>
      </c>
      <c r="B38" s="6">
        <f>SUM(B30:B37)</f>
        <v>122460317</v>
      </c>
      <c r="C38" s="5">
        <f>SUM(C30:C37)</f>
        <v>100</v>
      </c>
      <c r="D38" t="s">
        <v>18</v>
      </c>
      <c r="E38" s="8">
        <f>+B10-B38</f>
        <v>0</v>
      </c>
    </row>
  </sheetData>
  <mergeCells count="1">
    <mergeCell ref="A28:C28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D63"/>
  <sheetViews>
    <sheetView topLeftCell="A31" workbookViewId="0">
      <selection activeCell="C31" sqref="C31:C40"/>
    </sheetView>
  </sheetViews>
  <sheetFormatPr baseColWidth="10" defaultRowHeight="15" x14ac:dyDescent="0.25"/>
  <cols>
    <col min="1" max="1" width="39.42578125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30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85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102633994</v>
      </c>
      <c r="C6" s="6">
        <f>+B6/B10*100</f>
        <v>80.578002626381078</v>
      </c>
    </row>
    <row r="7" spans="1:4" x14ac:dyDescent="0.25">
      <c r="A7" s="3" t="s">
        <v>37</v>
      </c>
      <c r="B7" s="4">
        <v>3925998</v>
      </c>
      <c r="C7" s="6">
        <f>+B7/B10*100</f>
        <v>3.0823030930197155</v>
      </c>
    </row>
    <row r="8" spans="1:4" x14ac:dyDescent="0.25">
      <c r="A8" s="3" t="s">
        <v>62</v>
      </c>
      <c r="B8" s="4">
        <v>14806232</v>
      </c>
      <c r="C8" s="6">
        <f>+B8/B10*100</f>
        <v>11.624380524281337</v>
      </c>
    </row>
    <row r="9" spans="1:4" x14ac:dyDescent="0.25">
      <c r="A9" s="3" t="s">
        <v>61</v>
      </c>
      <c r="B9" s="4">
        <v>6006000</v>
      </c>
      <c r="C9" s="6">
        <f>+B9/B10*100</f>
        <v>4.7153137563178609</v>
      </c>
    </row>
    <row r="10" spans="1:4" x14ac:dyDescent="0.25">
      <c r="A10" s="3" t="s">
        <v>13</v>
      </c>
      <c r="B10" s="4">
        <f>SUM(B6:B7)+B8+B9</f>
        <v>127372224</v>
      </c>
      <c r="C10" s="4">
        <f>SUM(C6:C9)</f>
        <v>99.999999999999986</v>
      </c>
    </row>
    <row r="11" spans="1:4" x14ac:dyDescent="0.25">
      <c r="A11" s="3" t="s">
        <v>10</v>
      </c>
      <c r="B11" s="4">
        <v>32017562</v>
      </c>
      <c r="C11" s="4">
        <f>+B11/B10*100</f>
        <v>25.137004752307696</v>
      </c>
      <c r="D11" s="7"/>
    </row>
    <row r="12" spans="1:4" x14ac:dyDescent="0.25">
      <c r="A12" s="3" t="s">
        <v>33</v>
      </c>
      <c r="B12" s="4">
        <v>38228711</v>
      </c>
      <c r="C12" s="4">
        <f>+B12/B10*100</f>
        <v>30.013381096336982</v>
      </c>
    </row>
    <row r="13" spans="1:4" x14ac:dyDescent="0.25">
      <c r="A13" s="3" t="s">
        <v>3</v>
      </c>
      <c r="B13" s="4">
        <f>+B10-B11-B12</f>
        <v>57125951</v>
      </c>
      <c r="C13" s="4">
        <f>+B13/B10*100</f>
        <v>44.849614151355318</v>
      </c>
      <c r="D13" s="7"/>
    </row>
    <row r="14" spans="1:4" x14ac:dyDescent="0.25">
      <c r="A14" s="11"/>
      <c r="B14" s="12"/>
      <c r="C14" s="12">
        <f>SUM(C11:C13)</f>
        <v>100</v>
      </c>
      <c r="D14" s="7"/>
    </row>
    <row r="15" spans="1:4" x14ac:dyDescent="0.25">
      <c r="B15" s="7"/>
      <c r="C15" s="2"/>
    </row>
    <row r="25" spans="1:3" ht="26.25" customHeight="1" x14ac:dyDescent="0.25"/>
    <row r="27" spans="1:3" ht="27" customHeight="1" x14ac:dyDescent="0.25"/>
    <row r="29" spans="1:3" x14ac:dyDescent="0.25">
      <c r="A29" s="77" t="s">
        <v>86</v>
      </c>
      <c r="B29" s="77"/>
      <c r="C29" s="77"/>
    </row>
    <row r="30" spans="1:3" x14ac:dyDescent="0.25">
      <c r="A30" s="10" t="s">
        <v>0</v>
      </c>
      <c r="B30" s="10" t="s">
        <v>5</v>
      </c>
      <c r="C30" s="10" t="s">
        <v>4</v>
      </c>
    </row>
    <row r="31" spans="1:3" x14ac:dyDescent="0.25">
      <c r="A31" s="3" t="s">
        <v>19</v>
      </c>
      <c r="B31" s="4">
        <v>555046</v>
      </c>
      <c r="C31" s="5">
        <f>+B31/B40*100</f>
        <v>1.7335673465706101</v>
      </c>
    </row>
    <row r="32" spans="1:3" x14ac:dyDescent="0.25">
      <c r="A32" s="3" t="s">
        <v>67</v>
      </c>
      <c r="B32" s="4">
        <v>10250000</v>
      </c>
      <c r="C32" s="5">
        <f>+B32/B40*100</f>
        <v>32.013680491975002</v>
      </c>
    </row>
    <row r="33" spans="1:3" x14ac:dyDescent="0.25">
      <c r="A33" s="3" t="s">
        <v>44</v>
      </c>
      <c r="B33" s="4">
        <v>797000</v>
      </c>
      <c r="C33" s="5">
        <f>+B33/B40*100</f>
        <v>2.4892588636199098</v>
      </c>
    </row>
    <row r="34" spans="1:3" x14ac:dyDescent="0.25">
      <c r="A34" s="3" t="s">
        <v>45</v>
      </c>
      <c r="B34" s="4">
        <v>53550</v>
      </c>
      <c r="C34" s="5">
        <f>+B34/B40*100</f>
        <v>0.16725196003368401</v>
      </c>
    </row>
    <row r="35" spans="1:3" x14ac:dyDescent="0.25">
      <c r="A35" s="3" t="s">
        <v>63</v>
      </c>
      <c r="B35" s="4">
        <v>6006000</v>
      </c>
      <c r="C35" s="5">
        <f>+B35/B40*100</f>
        <v>18.758455125346522</v>
      </c>
    </row>
    <row r="36" spans="1:3" x14ac:dyDescent="0.25">
      <c r="A36" s="3" t="s">
        <v>64</v>
      </c>
      <c r="B36" s="4">
        <v>3450000</v>
      </c>
      <c r="C36" s="5">
        <f>+B36/B40*100</f>
        <v>10.775336360713537</v>
      </c>
    </row>
    <row r="37" spans="1:3" x14ac:dyDescent="0.25">
      <c r="A37" s="3" t="s">
        <v>87</v>
      </c>
      <c r="B37" s="4">
        <v>2182239</v>
      </c>
      <c r="C37" s="5">
        <f>+B37/B40*100</f>
        <v>6.8157563027440995</v>
      </c>
    </row>
    <row r="38" spans="1:3" x14ac:dyDescent="0.25">
      <c r="A38" s="3" t="s">
        <v>88</v>
      </c>
      <c r="B38" s="4">
        <v>5507427</v>
      </c>
      <c r="C38" s="5">
        <f>+B38/B40*100</f>
        <v>17.201269103500135</v>
      </c>
    </row>
    <row r="39" spans="1:3" x14ac:dyDescent="0.25">
      <c r="A39" s="3" t="s">
        <v>66</v>
      </c>
      <c r="B39" s="4">
        <v>3216300</v>
      </c>
      <c r="C39" s="5">
        <f>+B39/B40*100</f>
        <v>10.045424445496506</v>
      </c>
    </row>
    <row r="40" spans="1:3" x14ac:dyDescent="0.25">
      <c r="A40" s="3" t="s">
        <v>1</v>
      </c>
      <c r="B40" s="6">
        <f>SUM(B31:B39)</f>
        <v>32017562</v>
      </c>
      <c r="C40" s="5">
        <f>SUM(C31:C39)</f>
        <v>100.00000000000001</v>
      </c>
    </row>
    <row r="41" spans="1:3" x14ac:dyDescent="0.25">
      <c r="A41" s="11"/>
      <c r="B41" s="67"/>
      <c r="C41" s="68"/>
    </row>
    <row r="42" spans="1:3" x14ac:dyDescent="0.25">
      <c r="B42" s="7"/>
    </row>
    <row r="57" spans="1:3" x14ac:dyDescent="0.25">
      <c r="A57" s="77" t="s">
        <v>65</v>
      </c>
      <c r="B57" s="77"/>
      <c r="C57" s="77"/>
    </row>
    <row r="58" spans="1:3" x14ac:dyDescent="0.25">
      <c r="A58" s="10" t="s">
        <v>0</v>
      </c>
      <c r="B58" s="10" t="s">
        <v>5</v>
      </c>
      <c r="C58" s="10" t="s">
        <v>4</v>
      </c>
    </row>
    <row r="59" spans="1:3" x14ac:dyDescent="0.25">
      <c r="A59" s="3" t="s">
        <v>67</v>
      </c>
      <c r="B59" s="4">
        <v>14875000</v>
      </c>
      <c r="C59" s="5">
        <f>+B59/B63*100</f>
        <v>37.11674620255139</v>
      </c>
    </row>
    <row r="60" spans="1:3" x14ac:dyDescent="0.25">
      <c r="A60" s="3" t="s">
        <v>68</v>
      </c>
      <c r="B60" s="4">
        <v>14858750</v>
      </c>
      <c r="C60" s="5">
        <f>+B60/B63*100</f>
        <v>37.076198496615824</v>
      </c>
    </row>
    <row r="61" spans="1:3" x14ac:dyDescent="0.25">
      <c r="A61" s="3" t="s">
        <v>66</v>
      </c>
      <c r="B61" s="4">
        <v>8892500</v>
      </c>
      <c r="C61" s="5">
        <f>+B61/B63*100</f>
        <v>22.188952309659712</v>
      </c>
    </row>
    <row r="62" spans="1:3" x14ac:dyDescent="0.25">
      <c r="A62" s="3" t="s">
        <v>64</v>
      </c>
      <c r="B62" s="4">
        <v>1450000</v>
      </c>
      <c r="C62" s="5">
        <f>+B62/B63*100</f>
        <v>3.6181029911730764</v>
      </c>
    </row>
    <row r="63" spans="1:3" x14ac:dyDescent="0.25">
      <c r="A63" s="3" t="s">
        <v>1</v>
      </c>
      <c r="B63" s="6">
        <f>SUM(B59:B62)</f>
        <v>40076250</v>
      </c>
      <c r="C63" s="5">
        <f>SUM(C59:C62)</f>
        <v>100</v>
      </c>
    </row>
  </sheetData>
  <mergeCells count="2">
    <mergeCell ref="A29:C29"/>
    <mergeCell ref="A57:C57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topLeftCell="A62" workbookViewId="0">
      <selection activeCell="A63" sqref="A63:L76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7.140625" customWidth="1"/>
    <col min="5" max="5" width="12.85546875" customWidth="1"/>
    <col min="6" max="6" width="11.42578125" customWidth="1"/>
    <col min="7" max="8" width="14.42578125" customWidth="1"/>
    <col min="9" max="9" width="12.85546875" customWidth="1"/>
    <col min="10" max="10" width="6.570312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82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83"/>
    </row>
    <row r="3" spans="1:12" ht="15.75" thickBot="1" x14ac:dyDescent="0.3">
      <c r="B3" s="84" t="s">
        <v>40</v>
      </c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2" ht="63" customHeight="1" x14ac:dyDescent="0.25">
      <c r="A4" s="24" t="s">
        <v>32</v>
      </c>
      <c r="B4" s="26" t="s">
        <v>20</v>
      </c>
      <c r="C4" s="18" t="s">
        <v>28</v>
      </c>
      <c r="D4" s="19" t="s">
        <v>14</v>
      </c>
      <c r="E4" s="19" t="s">
        <v>15</v>
      </c>
      <c r="F4" s="19" t="s">
        <v>17</v>
      </c>
      <c r="G4" s="20" t="s">
        <v>21</v>
      </c>
      <c r="H4" s="20" t="s">
        <v>22</v>
      </c>
      <c r="I4" s="20" t="s">
        <v>23</v>
      </c>
      <c r="J4" s="19" t="s">
        <v>24</v>
      </c>
      <c r="K4" s="19" t="s">
        <v>25</v>
      </c>
      <c r="L4" s="27" t="s">
        <v>26</v>
      </c>
    </row>
    <row r="5" spans="1:12" x14ac:dyDescent="0.25">
      <c r="A5" s="25">
        <v>45292</v>
      </c>
      <c r="B5" s="28">
        <v>45322</v>
      </c>
      <c r="C5" s="16">
        <v>45324</v>
      </c>
      <c r="D5" s="17" t="s">
        <v>31</v>
      </c>
      <c r="E5" s="17">
        <v>900092385</v>
      </c>
      <c r="F5" s="17" t="s">
        <v>34</v>
      </c>
      <c r="G5" s="13">
        <v>84746</v>
      </c>
      <c r="H5" s="13">
        <v>84746</v>
      </c>
      <c r="I5" s="13">
        <v>84746</v>
      </c>
      <c r="J5" s="14">
        <f>+I5/G5*100</f>
        <v>100</v>
      </c>
      <c r="K5" s="14">
        <f>+G5-I5</f>
        <v>0</v>
      </c>
      <c r="L5" s="29" t="s">
        <v>27</v>
      </c>
    </row>
    <row r="6" spans="1:12" x14ac:dyDescent="0.25">
      <c r="A6" s="25">
        <v>45310</v>
      </c>
      <c r="B6" s="28">
        <v>45642</v>
      </c>
      <c r="C6" s="16"/>
      <c r="D6" s="17" t="s">
        <v>16</v>
      </c>
      <c r="E6" s="17">
        <v>30731878</v>
      </c>
      <c r="F6" s="17" t="s">
        <v>35</v>
      </c>
      <c r="G6" s="14">
        <v>4500000</v>
      </c>
      <c r="H6" s="13">
        <v>0</v>
      </c>
      <c r="I6" s="14">
        <v>0</v>
      </c>
      <c r="J6" s="14">
        <f>+I6/G6*100</f>
        <v>0</v>
      </c>
      <c r="K6" s="14">
        <f>+G6-I6</f>
        <v>4500000</v>
      </c>
      <c r="L6" s="29" t="s">
        <v>29</v>
      </c>
    </row>
    <row r="7" spans="1:12" x14ac:dyDescent="0.25">
      <c r="F7" s="3" t="s">
        <v>57</v>
      </c>
      <c r="G7" s="3"/>
      <c r="H7" s="57">
        <f>SUM(H5:H6)</f>
        <v>84746</v>
      </c>
      <c r="I7" s="3"/>
      <c r="J7" s="3"/>
      <c r="K7" s="6">
        <f>+K6</f>
        <v>4500000</v>
      </c>
    </row>
    <row r="10" spans="1:12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78" t="s">
        <v>30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33"/>
    </row>
    <row r="12" spans="1:12" x14ac:dyDescent="0.25">
      <c r="A12" s="80" t="s">
        <v>41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34"/>
    </row>
    <row r="13" spans="1:12" ht="45" x14ac:dyDescent="0.25">
      <c r="A13" s="24" t="s">
        <v>32</v>
      </c>
      <c r="B13" s="26" t="s">
        <v>20</v>
      </c>
      <c r="C13" s="18" t="s">
        <v>28</v>
      </c>
      <c r="D13" s="19" t="s">
        <v>14</v>
      </c>
      <c r="E13" s="19" t="s">
        <v>15</v>
      </c>
      <c r="F13" s="19" t="s">
        <v>17</v>
      </c>
      <c r="G13" s="20" t="s">
        <v>21</v>
      </c>
      <c r="H13" s="20" t="s">
        <v>22</v>
      </c>
      <c r="I13" s="20" t="s">
        <v>23</v>
      </c>
      <c r="J13" s="19" t="s">
        <v>24</v>
      </c>
      <c r="K13" s="19" t="s">
        <v>25</v>
      </c>
      <c r="L13" s="27" t="s">
        <v>26</v>
      </c>
    </row>
    <row r="14" spans="1:12" x14ac:dyDescent="0.25">
      <c r="A14" s="25">
        <v>45292</v>
      </c>
      <c r="B14" s="28">
        <v>45322</v>
      </c>
      <c r="C14" s="16">
        <v>45324</v>
      </c>
      <c r="D14" s="17" t="s">
        <v>31</v>
      </c>
      <c r="E14" s="17">
        <v>900092385</v>
      </c>
      <c r="F14" s="17" t="s">
        <v>34</v>
      </c>
      <c r="G14" s="13">
        <v>94060</v>
      </c>
      <c r="H14" s="13">
        <v>94060</v>
      </c>
      <c r="I14" s="13">
        <v>94060</v>
      </c>
      <c r="J14" s="14">
        <f>+I14/G14*100</f>
        <v>100</v>
      </c>
      <c r="K14" s="14">
        <f>+G14-I14</f>
        <v>0</v>
      </c>
      <c r="L14" s="29" t="s">
        <v>27</v>
      </c>
    </row>
    <row r="15" spans="1:12" x14ac:dyDescent="0.25">
      <c r="A15" s="25">
        <v>45310</v>
      </c>
      <c r="B15" s="28">
        <v>45642</v>
      </c>
      <c r="C15" s="16"/>
      <c r="D15" s="17" t="s">
        <v>16</v>
      </c>
      <c r="E15" s="17">
        <v>30731878</v>
      </c>
      <c r="F15" s="17" t="s">
        <v>35</v>
      </c>
      <c r="G15" s="14">
        <v>4500000</v>
      </c>
      <c r="H15" s="13">
        <v>3000000</v>
      </c>
      <c r="I15" s="14">
        <v>3000000</v>
      </c>
      <c r="J15" s="14">
        <f>+I15/G15*100</f>
        <v>66.666666666666657</v>
      </c>
      <c r="K15" s="14">
        <f>+G15-I15</f>
        <v>1500000</v>
      </c>
      <c r="L15" s="29" t="s">
        <v>29</v>
      </c>
    </row>
    <row r="16" spans="1:12" x14ac:dyDescent="0.25">
      <c r="G16" s="55" t="s">
        <v>54</v>
      </c>
      <c r="H16" s="57">
        <f>SUM(H14:H15)</f>
        <v>3094060</v>
      </c>
      <c r="I16" s="3"/>
      <c r="J16" s="3"/>
      <c r="K16" s="3"/>
    </row>
    <row r="17" spans="1:12" x14ac:dyDescent="0.25">
      <c r="G17" s="55" t="s">
        <v>55</v>
      </c>
      <c r="H17" s="57">
        <f>+H7</f>
        <v>84746</v>
      </c>
      <c r="I17" s="3"/>
      <c r="J17" s="3"/>
      <c r="K17" s="3"/>
    </row>
    <row r="18" spans="1:12" x14ac:dyDescent="0.25">
      <c r="G18" s="37" t="s">
        <v>56</v>
      </c>
      <c r="H18" s="35">
        <f>SUM(H16:H17)</f>
        <v>3178806</v>
      </c>
      <c r="K18" s="7">
        <f>+K7-K15</f>
        <v>3000000</v>
      </c>
    </row>
    <row r="20" spans="1:12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78" t="s">
        <v>30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33"/>
    </row>
    <row r="22" spans="1:12" x14ac:dyDescent="0.25">
      <c r="A22" s="80" t="s">
        <v>42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34"/>
    </row>
    <row r="23" spans="1:12" ht="45" x14ac:dyDescent="0.25">
      <c r="A23" s="24" t="s">
        <v>32</v>
      </c>
      <c r="B23" s="26" t="s">
        <v>20</v>
      </c>
      <c r="C23" s="18" t="s">
        <v>28</v>
      </c>
      <c r="D23" s="19" t="s">
        <v>14</v>
      </c>
      <c r="E23" s="19" t="s">
        <v>15</v>
      </c>
      <c r="F23" s="19" t="s">
        <v>17</v>
      </c>
      <c r="G23" s="20" t="s">
        <v>21</v>
      </c>
      <c r="H23" s="20" t="s">
        <v>22</v>
      </c>
      <c r="I23" s="20" t="s">
        <v>23</v>
      </c>
      <c r="J23" s="19" t="s">
        <v>24</v>
      </c>
      <c r="K23" s="19" t="s">
        <v>25</v>
      </c>
      <c r="L23" s="27" t="s">
        <v>26</v>
      </c>
    </row>
    <row r="24" spans="1:12" x14ac:dyDescent="0.25">
      <c r="A24" s="25">
        <v>45292</v>
      </c>
      <c r="B24" s="28">
        <v>45322</v>
      </c>
      <c r="C24" s="16">
        <v>45324</v>
      </c>
      <c r="D24" s="17" t="s">
        <v>31</v>
      </c>
      <c r="E24" s="17">
        <v>900092385</v>
      </c>
      <c r="F24" s="17" t="s">
        <v>34</v>
      </c>
      <c r="G24" s="13">
        <v>94060</v>
      </c>
      <c r="H24" s="13">
        <v>94060</v>
      </c>
      <c r="I24" s="13">
        <v>94060</v>
      </c>
      <c r="J24" s="14">
        <f>+I24/G24*100</f>
        <v>100</v>
      </c>
      <c r="K24" s="14">
        <f>+G24-I24</f>
        <v>0</v>
      </c>
      <c r="L24" s="29" t="s">
        <v>27</v>
      </c>
    </row>
    <row r="25" spans="1:12" x14ac:dyDescent="0.25">
      <c r="A25" s="25">
        <v>45310</v>
      </c>
      <c r="B25" s="28">
        <v>45642</v>
      </c>
      <c r="C25" s="16">
        <v>45378</v>
      </c>
      <c r="D25" s="17" t="s">
        <v>16</v>
      </c>
      <c r="E25" s="17">
        <v>30731878</v>
      </c>
      <c r="F25" s="17" t="s">
        <v>35</v>
      </c>
      <c r="G25" s="14">
        <v>4500000</v>
      </c>
      <c r="H25" s="13">
        <v>1500000</v>
      </c>
      <c r="I25" s="14">
        <v>4500000</v>
      </c>
      <c r="J25" s="14">
        <f>+I25/G25*100</f>
        <v>100</v>
      </c>
      <c r="K25" s="14">
        <f>+G25-I25</f>
        <v>0</v>
      </c>
      <c r="L25" s="29" t="s">
        <v>27</v>
      </c>
    </row>
    <row r="26" spans="1:12" x14ac:dyDescent="0.25">
      <c r="A26" s="49"/>
      <c r="B26" s="49"/>
      <c r="C26" s="50"/>
      <c r="D26" s="51"/>
      <c r="E26" s="51"/>
      <c r="F26" s="51"/>
      <c r="G26" s="55" t="s">
        <v>54</v>
      </c>
      <c r="H26" s="13">
        <f>SUM(H24:H25)</f>
        <v>1594060</v>
      </c>
      <c r="I26" s="52"/>
      <c r="J26" s="52"/>
      <c r="K26" s="52"/>
      <c r="L26" s="54"/>
    </row>
    <row r="27" spans="1:12" x14ac:dyDescent="0.25">
      <c r="A27" s="49"/>
      <c r="B27" s="49"/>
      <c r="C27" s="50"/>
      <c r="D27" s="51"/>
      <c r="E27" s="51"/>
      <c r="F27" s="51"/>
      <c r="G27" s="55" t="s">
        <v>55</v>
      </c>
      <c r="H27" s="13">
        <f>+H18</f>
        <v>3178806</v>
      </c>
      <c r="I27" s="52"/>
      <c r="J27" s="52"/>
      <c r="K27" s="52"/>
      <c r="L27" s="54"/>
    </row>
    <row r="28" spans="1:12" x14ac:dyDescent="0.25">
      <c r="A28" s="49"/>
      <c r="B28" s="49"/>
      <c r="C28" s="50"/>
      <c r="D28" s="51"/>
      <c r="E28" s="51"/>
      <c r="F28" s="51"/>
      <c r="G28" s="56" t="s">
        <v>56</v>
      </c>
      <c r="H28" s="13">
        <f>SUM(H26:H27)</f>
        <v>4772866</v>
      </c>
      <c r="I28" s="52"/>
      <c r="J28" s="52"/>
      <c r="K28" s="52">
        <f>+K25</f>
        <v>0</v>
      </c>
      <c r="L28" s="54"/>
    </row>
    <row r="29" spans="1:12" x14ac:dyDescent="0.25">
      <c r="A29" s="49"/>
      <c r="B29" s="49"/>
      <c r="C29" s="50"/>
      <c r="D29" s="51"/>
      <c r="E29" s="51"/>
      <c r="F29" s="51"/>
      <c r="G29" s="52"/>
      <c r="H29" s="53"/>
      <c r="I29" s="52"/>
      <c r="J29" s="52"/>
      <c r="K29" s="52"/>
      <c r="L29" s="54"/>
    </row>
    <row r="31" spans="1:12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78" t="s">
        <v>30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3"/>
    </row>
    <row r="33" spans="1:12" x14ac:dyDescent="0.25">
      <c r="A33" s="80" t="s">
        <v>46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34"/>
    </row>
    <row r="34" spans="1:12" ht="45" x14ac:dyDescent="0.25">
      <c r="A34" s="24" t="s">
        <v>32</v>
      </c>
      <c r="B34" s="26" t="s">
        <v>20</v>
      </c>
      <c r="C34" s="18" t="s">
        <v>28</v>
      </c>
      <c r="D34" s="19" t="s">
        <v>14</v>
      </c>
      <c r="E34" s="19" t="s">
        <v>15</v>
      </c>
      <c r="F34" s="19" t="s">
        <v>17</v>
      </c>
      <c r="G34" s="20" t="s">
        <v>21</v>
      </c>
      <c r="H34" s="20" t="s">
        <v>22</v>
      </c>
      <c r="I34" s="20" t="s">
        <v>23</v>
      </c>
      <c r="J34" s="19" t="s">
        <v>24</v>
      </c>
      <c r="K34" s="19" t="s">
        <v>25</v>
      </c>
      <c r="L34" s="27" t="s">
        <v>26</v>
      </c>
    </row>
    <row r="35" spans="1:12" x14ac:dyDescent="0.25">
      <c r="A35" s="44">
        <v>45383</v>
      </c>
      <c r="B35" s="44">
        <v>45412</v>
      </c>
      <c r="C35" s="45">
        <v>45394</v>
      </c>
      <c r="D35" s="39" t="s">
        <v>31</v>
      </c>
      <c r="E35" s="39">
        <v>900092385</v>
      </c>
      <c r="F35" s="39" t="s">
        <v>47</v>
      </c>
      <c r="G35" s="40">
        <v>94060</v>
      </c>
      <c r="H35" s="40">
        <v>94060</v>
      </c>
      <c r="I35" s="40">
        <v>94060</v>
      </c>
      <c r="J35" s="48">
        <f>+I35/G35*100</f>
        <v>100</v>
      </c>
      <c r="K35" s="48">
        <f>+G35-I35</f>
        <v>0</v>
      </c>
      <c r="L35" s="41" t="s">
        <v>27</v>
      </c>
    </row>
    <row r="36" spans="1:12" x14ac:dyDescent="0.25">
      <c r="A36" s="44">
        <v>45386</v>
      </c>
      <c r="B36" s="44">
        <v>45412</v>
      </c>
      <c r="C36" s="45">
        <v>45409</v>
      </c>
      <c r="D36" s="39" t="s">
        <v>49</v>
      </c>
      <c r="E36" s="39">
        <v>31174691</v>
      </c>
      <c r="F36" s="39" t="s">
        <v>48</v>
      </c>
      <c r="G36" s="48">
        <v>797000</v>
      </c>
      <c r="H36" s="40">
        <v>797000</v>
      </c>
      <c r="I36" s="48">
        <v>797000</v>
      </c>
      <c r="J36" s="48">
        <f>+I36/G36*100</f>
        <v>100</v>
      </c>
      <c r="K36" s="48">
        <f>+G36-I36</f>
        <v>0</v>
      </c>
      <c r="L36" s="41" t="s">
        <v>27</v>
      </c>
    </row>
    <row r="37" spans="1:12" x14ac:dyDescent="0.25">
      <c r="A37" s="46">
        <v>45404</v>
      </c>
      <c r="B37" s="46">
        <v>45646</v>
      </c>
      <c r="C37" s="46">
        <v>45412</v>
      </c>
      <c r="D37" s="39" t="s">
        <v>16</v>
      </c>
      <c r="E37" s="39">
        <v>30731878</v>
      </c>
      <c r="F37" s="39" t="s">
        <v>50</v>
      </c>
      <c r="G37" s="47">
        <f>1500000*9</f>
        <v>13500000</v>
      </c>
      <c r="H37" s="42">
        <v>1500000</v>
      </c>
      <c r="I37" s="47">
        <f>+H37</f>
        <v>1500000</v>
      </c>
      <c r="J37" s="48">
        <f t="shared" ref="J37:J38" si="0">+I37/G37*100</f>
        <v>11.111111111111111</v>
      </c>
      <c r="K37" s="47">
        <f>+G37-I37</f>
        <v>12000000</v>
      </c>
      <c r="L37" s="43" t="s">
        <v>52</v>
      </c>
    </row>
    <row r="38" spans="1:12" x14ac:dyDescent="0.25">
      <c r="A38" s="44">
        <v>45383</v>
      </c>
      <c r="B38" s="44">
        <v>45412</v>
      </c>
      <c r="C38" s="45">
        <v>45412</v>
      </c>
      <c r="D38" s="39" t="s">
        <v>51</v>
      </c>
      <c r="E38" s="39">
        <v>860035827</v>
      </c>
      <c r="F38" s="3"/>
      <c r="G38" s="40">
        <v>53550</v>
      </c>
      <c r="H38" s="40">
        <v>53550</v>
      </c>
      <c r="I38" s="40">
        <v>53550</v>
      </c>
      <c r="J38" s="48">
        <f t="shared" si="0"/>
        <v>100</v>
      </c>
      <c r="K38" s="47"/>
      <c r="L38" s="3" t="s">
        <v>53</v>
      </c>
    </row>
    <row r="39" spans="1:12" x14ac:dyDescent="0.25">
      <c r="F39" s="55" t="s">
        <v>54</v>
      </c>
      <c r="G39" s="3"/>
      <c r="H39" s="57">
        <f>SUM(H35:H38)</f>
        <v>2444610</v>
      </c>
      <c r="I39" s="3"/>
      <c r="J39" s="3"/>
      <c r="K39" s="3"/>
    </row>
    <row r="40" spans="1:12" x14ac:dyDescent="0.25">
      <c r="F40" s="55" t="s">
        <v>55</v>
      </c>
      <c r="G40" s="3"/>
      <c r="H40" s="57">
        <f>+H28</f>
        <v>4772866</v>
      </c>
      <c r="I40" s="3"/>
      <c r="J40" s="3"/>
      <c r="K40" s="3"/>
    </row>
    <row r="41" spans="1:12" x14ac:dyDescent="0.25">
      <c r="A41" s="37"/>
      <c r="B41" s="37"/>
      <c r="C41" s="37"/>
      <c r="D41" s="37"/>
      <c r="E41" s="37"/>
      <c r="F41" s="56" t="s">
        <v>56</v>
      </c>
      <c r="G41" s="56"/>
      <c r="H41" s="58">
        <f>SUM(H39:H40)</f>
        <v>7217476</v>
      </c>
      <c r="I41" s="56"/>
      <c r="J41" s="56"/>
      <c r="K41" s="58">
        <f>+K37</f>
        <v>12000000</v>
      </c>
    </row>
    <row r="42" spans="1:12" x14ac:dyDescent="0.25">
      <c r="A42" s="38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2" x14ac:dyDescent="0.25">
      <c r="A43" s="38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2" x14ac:dyDescent="0.25">
      <c r="A44" s="38"/>
      <c r="B44" s="36"/>
      <c r="C44" s="36"/>
      <c r="D44" s="36"/>
      <c r="E44" s="36"/>
      <c r="F44" s="36"/>
      <c r="G44" s="36"/>
      <c r="H44" s="37"/>
      <c r="I44" s="37"/>
      <c r="J44" s="36"/>
      <c r="K44" s="36"/>
    </row>
    <row r="45" spans="1:12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x14ac:dyDescent="0.25">
      <c r="A46" s="78" t="s">
        <v>30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33"/>
    </row>
    <row r="47" spans="1:12" x14ac:dyDescent="0.25">
      <c r="A47" s="80" t="s">
        <v>82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34"/>
    </row>
    <row r="48" spans="1:12" ht="45" x14ac:dyDescent="0.25">
      <c r="A48" s="24" t="s">
        <v>32</v>
      </c>
      <c r="B48" s="26" t="s">
        <v>20</v>
      </c>
      <c r="C48" s="18" t="s">
        <v>28</v>
      </c>
      <c r="D48" s="19" t="s">
        <v>14</v>
      </c>
      <c r="E48" s="19" t="s">
        <v>15</v>
      </c>
      <c r="F48" s="19" t="s">
        <v>17</v>
      </c>
      <c r="G48" s="20" t="s">
        <v>21</v>
      </c>
      <c r="H48" s="20" t="s">
        <v>22</v>
      </c>
      <c r="I48" s="20" t="s">
        <v>23</v>
      </c>
      <c r="J48" s="19" t="s">
        <v>24</v>
      </c>
      <c r="K48" s="19" t="s">
        <v>25</v>
      </c>
      <c r="L48" s="27" t="s">
        <v>26</v>
      </c>
    </row>
    <row r="49" spans="1:12" x14ac:dyDescent="0.25">
      <c r="A49" s="60">
        <v>45413</v>
      </c>
      <c r="B49" s="60">
        <v>45443</v>
      </c>
      <c r="C49" s="61">
        <v>45443</v>
      </c>
      <c r="D49" s="62" t="s">
        <v>31</v>
      </c>
      <c r="E49" s="62">
        <v>900092385</v>
      </c>
      <c r="F49" s="62" t="s">
        <v>47</v>
      </c>
      <c r="G49" s="63">
        <v>94060</v>
      </c>
      <c r="H49" s="63">
        <v>94060</v>
      </c>
      <c r="I49" s="63">
        <v>94060</v>
      </c>
      <c r="J49" s="48">
        <f t="shared" ref="J49" si="1">+I49/G49*100</f>
        <v>100</v>
      </c>
      <c r="K49" s="47">
        <f t="shared" ref="K49" si="2">+G49-I49</f>
        <v>0</v>
      </c>
      <c r="L49" s="41" t="s">
        <v>27</v>
      </c>
    </row>
    <row r="50" spans="1:12" x14ac:dyDescent="0.25">
      <c r="A50" s="60">
        <v>45413</v>
      </c>
      <c r="B50" s="60">
        <v>45443</v>
      </c>
      <c r="C50" s="61">
        <v>45435</v>
      </c>
      <c r="D50" s="62" t="s">
        <v>70</v>
      </c>
      <c r="E50" s="62">
        <v>800160251</v>
      </c>
      <c r="F50" s="62" t="s">
        <v>69</v>
      </c>
      <c r="G50" s="63">
        <v>6006000</v>
      </c>
      <c r="H50" s="63">
        <v>6006000</v>
      </c>
      <c r="I50" s="63">
        <v>6006000</v>
      </c>
      <c r="J50" s="48">
        <f t="shared" ref="J50:J55" si="3">+I50/G50*100</f>
        <v>100</v>
      </c>
      <c r="K50" s="47">
        <f t="shared" ref="K50:K57" si="4">+G50-I50</f>
        <v>0</v>
      </c>
      <c r="L50" s="41" t="s">
        <v>27</v>
      </c>
    </row>
    <row r="51" spans="1:12" x14ac:dyDescent="0.25">
      <c r="A51" s="60">
        <v>45413</v>
      </c>
      <c r="B51" s="60">
        <v>45808</v>
      </c>
      <c r="C51" s="61">
        <v>45441</v>
      </c>
      <c r="D51" s="62" t="s">
        <v>72</v>
      </c>
      <c r="E51" s="62">
        <v>811025615</v>
      </c>
      <c r="F51" s="62" t="s">
        <v>71</v>
      </c>
      <c r="G51" s="63">
        <v>2000000</v>
      </c>
      <c r="H51" s="63">
        <v>2000000</v>
      </c>
      <c r="I51" s="63">
        <v>2000000</v>
      </c>
      <c r="J51" s="48">
        <f t="shared" si="3"/>
        <v>100</v>
      </c>
      <c r="K51" s="47">
        <f t="shared" si="4"/>
        <v>0</v>
      </c>
      <c r="L51" s="41" t="s">
        <v>27</v>
      </c>
    </row>
    <row r="52" spans="1:12" x14ac:dyDescent="0.25">
      <c r="A52" s="60">
        <v>45413</v>
      </c>
      <c r="B52" s="60">
        <v>45808</v>
      </c>
      <c r="C52" s="61">
        <v>45441</v>
      </c>
      <c r="D52" s="62" t="s">
        <v>73</v>
      </c>
      <c r="E52" s="62">
        <v>31171579</v>
      </c>
      <c r="F52" s="62" t="s">
        <v>71</v>
      </c>
      <c r="G52" s="63">
        <f>1450000*2</f>
        <v>2900000</v>
      </c>
      <c r="H52" s="63">
        <v>1450000</v>
      </c>
      <c r="I52" s="63">
        <v>1450000</v>
      </c>
      <c r="J52" s="48">
        <f t="shared" si="3"/>
        <v>50</v>
      </c>
      <c r="K52" s="47">
        <f t="shared" si="4"/>
        <v>1450000</v>
      </c>
      <c r="L52" s="41" t="s">
        <v>27</v>
      </c>
    </row>
    <row r="53" spans="1:12" x14ac:dyDescent="0.25">
      <c r="A53" s="64">
        <v>45404</v>
      </c>
      <c r="B53" s="64">
        <v>45646</v>
      </c>
      <c r="C53" s="61">
        <v>45441</v>
      </c>
      <c r="D53" s="62" t="s">
        <v>16</v>
      </c>
      <c r="E53" s="62">
        <v>30731878</v>
      </c>
      <c r="F53" s="62" t="s">
        <v>50</v>
      </c>
      <c r="G53" s="47">
        <f>1500000*9</f>
        <v>13500000</v>
      </c>
      <c r="H53" s="63">
        <v>1500000</v>
      </c>
      <c r="I53" s="63">
        <f>+I37+H53</f>
        <v>3000000</v>
      </c>
      <c r="J53" s="48">
        <f t="shared" si="3"/>
        <v>22.222222222222221</v>
      </c>
      <c r="K53" s="47">
        <f t="shared" si="4"/>
        <v>10500000</v>
      </c>
      <c r="L53" s="43" t="s">
        <v>52</v>
      </c>
    </row>
    <row r="54" spans="1:12" x14ac:dyDescent="0.25">
      <c r="A54" s="60">
        <v>45422</v>
      </c>
      <c r="B54" s="60">
        <v>45646</v>
      </c>
      <c r="C54" s="61">
        <v>45441</v>
      </c>
      <c r="D54" s="62" t="s">
        <v>74</v>
      </c>
      <c r="E54" s="62">
        <v>94456709</v>
      </c>
      <c r="F54" s="62" t="s">
        <v>50</v>
      </c>
      <c r="G54" s="63">
        <v>5000000</v>
      </c>
      <c r="H54" s="63">
        <v>625000</v>
      </c>
      <c r="I54" s="63">
        <v>625000</v>
      </c>
      <c r="J54" s="48">
        <f t="shared" si="3"/>
        <v>12.5</v>
      </c>
      <c r="K54" s="47">
        <f t="shared" si="4"/>
        <v>4375000</v>
      </c>
      <c r="L54" s="43" t="s">
        <v>52</v>
      </c>
    </row>
    <row r="55" spans="1:12" x14ac:dyDescent="0.25">
      <c r="A55" s="60">
        <v>45413</v>
      </c>
      <c r="B55" s="60">
        <v>45443</v>
      </c>
      <c r="C55" s="61">
        <v>45443</v>
      </c>
      <c r="D55" s="62" t="s">
        <v>31</v>
      </c>
      <c r="E55" s="62">
        <v>900092385</v>
      </c>
      <c r="F55" s="62" t="s">
        <v>47</v>
      </c>
      <c r="G55" s="63">
        <v>94060</v>
      </c>
      <c r="H55" s="63">
        <v>94060</v>
      </c>
      <c r="I55" s="63">
        <v>94060</v>
      </c>
      <c r="J55" s="48">
        <f t="shared" si="3"/>
        <v>100</v>
      </c>
      <c r="K55" s="47">
        <f t="shared" si="4"/>
        <v>0</v>
      </c>
      <c r="L55" s="41" t="s">
        <v>27</v>
      </c>
    </row>
    <row r="56" spans="1:12" x14ac:dyDescent="0.25">
      <c r="A56" s="60">
        <v>45440</v>
      </c>
      <c r="B56" s="60">
        <v>45646</v>
      </c>
      <c r="C56" s="61"/>
      <c r="D56" s="39" t="s">
        <v>75</v>
      </c>
      <c r="E56" s="39">
        <v>16251080</v>
      </c>
      <c r="F56" s="39" t="s">
        <v>76</v>
      </c>
      <c r="G56" s="63">
        <v>14858750</v>
      </c>
      <c r="H56" s="63"/>
      <c r="I56" s="63"/>
      <c r="J56" s="48"/>
      <c r="K56" s="47">
        <f t="shared" si="4"/>
        <v>14858750</v>
      </c>
      <c r="L56" s="43" t="s">
        <v>52</v>
      </c>
    </row>
    <row r="57" spans="1:12" x14ac:dyDescent="0.25">
      <c r="A57" s="60">
        <v>45440</v>
      </c>
      <c r="B57" s="60">
        <v>45646</v>
      </c>
      <c r="C57" s="3"/>
      <c r="D57" s="39" t="s">
        <v>77</v>
      </c>
      <c r="E57" s="39">
        <v>1113619639</v>
      </c>
      <c r="F57" s="39" t="s">
        <v>78</v>
      </c>
      <c r="G57" s="65">
        <v>8892500</v>
      </c>
      <c r="H57" s="3"/>
      <c r="I57" s="3"/>
      <c r="J57" s="3"/>
      <c r="K57" s="47">
        <f t="shared" si="4"/>
        <v>8892500</v>
      </c>
      <c r="L57" s="43" t="s">
        <v>52</v>
      </c>
    </row>
    <row r="58" spans="1:12" x14ac:dyDescent="0.25">
      <c r="G58" s="3" t="s">
        <v>79</v>
      </c>
      <c r="H58" s="57">
        <f>SUM(H49:H57)</f>
        <v>11769120</v>
      </c>
      <c r="K58" s="57">
        <f>SUM(K50:K57)</f>
        <v>40076250</v>
      </c>
    </row>
    <row r="59" spans="1:12" x14ac:dyDescent="0.25">
      <c r="G59" s="3" t="s">
        <v>80</v>
      </c>
      <c r="H59" s="58">
        <f>+H41</f>
        <v>7217476</v>
      </c>
    </row>
    <row r="60" spans="1:12" x14ac:dyDescent="0.25">
      <c r="G60" s="3" t="s">
        <v>81</v>
      </c>
      <c r="H60" s="57">
        <f>+H58+H59</f>
        <v>18986596</v>
      </c>
    </row>
    <row r="61" spans="1:12" x14ac:dyDescent="0.25">
      <c r="B61" s="59"/>
      <c r="C61" s="59"/>
      <c r="D61" s="59"/>
      <c r="E61" s="59"/>
      <c r="F61" s="59"/>
      <c r="G61" s="59"/>
      <c r="H61" s="66">
        <f>+H60-18986596</f>
        <v>0</v>
      </c>
      <c r="I61" s="59"/>
    </row>
    <row r="62" spans="1:12" x14ac:dyDescent="0.25">
      <c r="B62" s="59"/>
      <c r="C62" s="59"/>
      <c r="D62" s="59"/>
      <c r="E62" s="59"/>
      <c r="F62" s="59"/>
      <c r="G62" s="59"/>
      <c r="H62" s="59"/>
      <c r="I62" s="59"/>
    </row>
    <row r="63" spans="1:12" x14ac:dyDescent="0.25">
      <c r="A63" s="71"/>
      <c r="B63" s="69"/>
      <c r="C63" s="69"/>
      <c r="D63" s="69"/>
      <c r="E63" s="69"/>
      <c r="F63" s="69"/>
      <c r="G63" s="69"/>
      <c r="H63" s="70"/>
      <c r="I63" s="70"/>
      <c r="J63" s="69"/>
      <c r="K63" s="69"/>
    </row>
    <row r="64" spans="1:12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2"/>
    </row>
    <row r="65" spans="1:12" x14ac:dyDescent="0.25">
      <c r="A65" s="78" t="s">
        <v>30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33"/>
    </row>
    <row r="66" spans="1:12" x14ac:dyDescent="0.25">
      <c r="A66" s="80" t="s">
        <v>113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34"/>
    </row>
    <row r="67" spans="1:12" ht="45" x14ac:dyDescent="0.25">
      <c r="A67" s="24" t="s">
        <v>32</v>
      </c>
      <c r="B67" s="26" t="s">
        <v>20</v>
      </c>
      <c r="C67" s="18" t="s">
        <v>28</v>
      </c>
      <c r="D67" s="19" t="s">
        <v>14</v>
      </c>
      <c r="E67" s="19" t="s">
        <v>15</v>
      </c>
      <c r="F67" s="19" t="s">
        <v>17</v>
      </c>
      <c r="G67" s="20" t="s">
        <v>21</v>
      </c>
      <c r="H67" s="20" t="s">
        <v>22</v>
      </c>
      <c r="I67" s="20" t="s">
        <v>23</v>
      </c>
      <c r="J67" s="19" t="s">
        <v>24</v>
      </c>
      <c r="K67" s="19" t="s">
        <v>25</v>
      </c>
      <c r="L67" s="27" t="s">
        <v>26</v>
      </c>
    </row>
    <row r="68" spans="1:12" x14ac:dyDescent="0.25">
      <c r="A68" s="76">
        <v>45443</v>
      </c>
      <c r="B68" s="76">
        <v>45646</v>
      </c>
      <c r="C68" s="73">
        <v>45469</v>
      </c>
      <c r="D68" s="39" t="s">
        <v>97</v>
      </c>
      <c r="E68" s="39">
        <v>16257819</v>
      </c>
      <c r="F68" s="56" t="s">
        <v>91</v>
      </c>
      <c r="G68" s="74">
        <v>2810000</v>
      </c>
      <c r="H68" s="74">
        <v>810000</v>
      </c>
      <c r="I68" s="74">
        <v>810000</v>
      </c>
      <c r="J68" s="48">
        <f t="shared" ref="J68:J73" si="5">+I68/G68*100</f>
        <v>28.825622775800714</v>
      </c>
      <c r="K68" s="47">
        <f t="shared" ref="K68:K73" si="6">+G68-I68</f>
        <v>2000000</v>
      </c>
      <c r="L68" s="41" t="s">
        <v>27</v>
      </c>
    </row>
    <row r="69" spans="1:12" x14ac:dyDescent="0.25">
      <c r="A69" s="60">
        <v>45422</v>
      </c>
      <c r="B69" s="60">
        <v>45646</v>
      </c>
      <c r="C69" s="73">
        <v>45469</v>
      </c>
      <c r="D69" s="39" t="s">
        <v>74</v>
      </c>
      <c r="E69" s="39">
        <v>94456709</v>
      </c>
      <c r="F69" s="39" t="s">
        <v>95</v>
      </c>
      <c r="G69" s="63">
        <v>5000000</v>
      </c>
      <c r="H69" s="74">
        <v>625000</v>
      </c>
      <c r="I69" s="74">
        <f>+H69+I54</f>
        <v>1250000</v>
      </c>
      <c r="J69" s="48">
        <f t="shared" si="5"/>
        <v>25</v>
      </c>
      <c r="K69" s="47">
        <f t="shared" si="6"/>
        <v>3750000</v>
      </c>
      <c r="L69" s="41" t="s">
        <v>27</v>
      </c>
    </row>
    <row r="70" spans="1:12" x14ac:dyDescent="0.25">
      <c r="A70" s="64">
        <v>45404</v>
      </c>
      <c r="B70" s="64">
        <v>45646</v>
      </c>
      <c r="C70" s="73">
        <v>45469</v>
      </c>
      <c r="D70" s="39" t="s">
        <v>16</v>
      </c>
      <c r="E70" s="39">
        <v>30731878</v>
      </c>
      <c r="F70" s="39" t="s">
        <v>50</v>
      </c>
      <c r="G70" s="47">
        <f>1500000*9</f>
        <v>13500000</v>
      </c>
      <c r="H70" s="74">
        <v>1500000</v>
      </c>
      <c r="I70" s="74">
        <f>+H70+I53</f>
        <v>4500000</v>
      </c>
      <c r="J70" s="48">
        <f t="shared" si="5"/>
        <v>33.333333333333329</v>
      </c>
      <c r="K70" s="47">
        <f t="shared" si="6"/>
        <v>9000000</v>
      </c>
      <c r="L70" s="41" t="s">
        <v>27</v>
      </c>
    </row>
    <row r="71" spans="1:12" x14ac:dyDescent="0.25">
      <c r="A71" s="60">
        <v>45440</v>
      </c>
      <c r="B71" s="60">
        <v>45646</v>
      </c>
      <c r="C71" s="73">
        <v>45469</v>
      </c>
      <c r="D71" s="39" t="s">
        <v>77</v>
      </c>
      <c r="E71" s="39">
        <v>1113619639</v>
      </c>
      <c r="F71" s="39" t="s">
        <v>50</v>
      </c>
      <c r="G71" s="65">
        <v>8892500</v>
      </c>
      <c r="H71" s="74">
        <v>1372239</v>
      </c>
      <c r="I71" s="74">
        <f>+H71</f>
        <v>1372239</v>
      </c>
      <c r="J71" s="48">
        <f t="shared" si="5"/>
        <v>15.431419735732357</v>
      </c>
      <c r="K71" s="47">
        <f t="shared" si="6"/>
        <v>7520261</v>
      </c>
      <c r="L71" s="41" t="s">
        <v>27</v>
      </c>
    </row>
    <row r="72" spans="1:12" x14ac:dyDescent="0.25">
      <c r="A72" s="60">
        <v>45440</v>
      </c>
      <c r="B72" s="60">
        <v>45646</v>
      </c>
      <c r="C72" s="73">
        <v>45469</v>
      </c>
      <c r="D72" s="39" t="s">
        <v>75</v>
      </c>
      <c r="E72" s="39">
        <v>16251080</v>
      </c>
      <c r="F72" s="39" t="s">
        <v>103</v>
      </c>
      <c r="G72" s="63">
        <v>14858750</v>
      </c>
      <c r="H72" s="74">
        <v>3216300</v>
      </c>
      <c r="I72" s="74">
        <v>3216300</v>
      </c>
      <c r="J72" s="48">
        <f t="shared" si="5"/>
        <v>21.645831580718433</v>
      </c>
      <c r="K72" s="47">
        <f t="shared" si="6"/>
        <v>11642450</v>
      </c>
      <c r="L72" s="41" t="s">
        <v>27</v>
      </c>
    </row>
    <row r="73" spans="1:12" x14ac:dyDescent="0.25">
      <c r="A73" s="3"/>
      <c r="B73" s="3"/>
      <c r="C73" s="73">
        <v>45469</v>
      </c>
      <c r="D73" s="39" t="s">
        <v>108</v>
      </c>
      <c r="E73" s="39">
        <v>860524654</v>
      </c>
      <c r="F73" s="39" t="s">
        <v>106</v>
      </c>
      <c r="G73" s="74">
        <v>5507427</v>
      </c>
      <c r="H73" s="74">
        <v>5507427</v>
      </c>
      <c r="I73" s="74">
        <v>5507427</v>
      </c>
      <c r="J73" s="48">
        <f t="shared" si="5"/>
        <v>100</v>
      </c>
      <c r="K73" s="47">
        <f t="shared" si="6"/>
        <v>0</v>
      </c>
      <c r="L73" s="41" t="s">
        <v>27</v>
      </c>
    </row>
    <row r="74" spans="1:12" x14ac:dyDescent="0.25">
      <c r="G74" s="3" t="s">
        <v>79</v>
      </c>
      <c r="H74" s="57">
        <f>SUM(H68:H73)</f>
        <v>13030966</v>
      </c>
    </row>
    <row r="75" spans="1:12" x14ac:dyDescent="0.25">
      <c r="G75" s="3" t="s">
        <v>80</v>
      </c>
      <c r="H75" s="57">
        <f>+H60</f>
        <v>18986596</v>
      </c>
    </row>
    <row r="76" spans="1:12" x14ac:dyDescent="0.25">
      <c r="G76" s="3" t="s">
        <v>81</v>
      </c>
      <c r="H76" s="57">
        <f>SUM(H74:H75)</f>
        <v>32017562</v>
      </c>
    </row>
    <row r="80" spans="1:12" x14ac:dyDescent="0.25">
      <c r="A80" s="71"/>
      <c r="B80" s="69"/>
      <c r="C80" s="69"/>
      <c r="D80" s="69"/>
      <c r="E80" s="69"/>
      <c r="F80" s="69"/>
      <c r="G80" s="69"/>
      <c r="H80" s="70"/>
      <c r="I80" s="70"/>
      <c r="J80" s="69"/>
      <c r="K80" s="69"/>
    </row>
    <row r="81" spans="1:12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2"/>
    </row>
    <row r="82" spans="1:12" x14ac:dyDescent="0.25">
      <c r="A82" s="78" t="s">
        <v>30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33"/>
    </row>
    <row r="83" spans="1:12" x14ac:dyDescent="0.25">
      <c r="A83" s="80" t="s">
        <v>114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34"/>
    </row>
    <row r="84" spans="1:12" ht="45" x14ac:dyDescent="0.25">
      <c r="A84" s="24" t="s">
        <v>32</v>
      </c>
      <c r="B84" s="26" t="s">
        <v>20</v>
      </c>
      <c r="C84" s="18" t="s">
        <v>28</v>
      </c>
      <c r="D84" s="19" t="s">
        <v>14</v>
      </c>
      <c r="E84" s="19" t="s">
        <v>15</v>
      </c>
      <c r="F84" s="19" t="s">
        <v>17</v>
      </c>
      <c r="G84" s="20" t="s">
        <v>21</v>
      </c>
      <c r="H84" s="20" t="s">
        <v>22</v>
      </c>
      <c r="I84" s="20" t="s">
        <v>23</v>
      </c>
      <c r="J84" s="19" t="s">
        <v>24</v>
      </c>
      <c r="K84" s="19" t="s">
        <v>25</v>
      </c>
      <c r="L84" s="27" t="s">
        <v>26</v>
      </c>
    </row>
    <row r="85" spans="1:12" x14ac:dyDescent="0.25">
      <c r="A85" s="60">
        <v>45413</v>
      </c>
      <c r="B85" s="60">
        <v>45443</v>
      </c>
      <c r="C85" s="61">
        <v>45443</v>
      </c>
      <c r="D85" s="39" t="s">
        <v>31</v>
      </c>
      <c r="E85" s="39">
        <v>900092385</v>
      </c>
      <c r="F85" s="39" t="s">
        <v>110</v>
      </c>
      <c r="G85" s="74">
        <v>94060</v>
      </c>
      <c r="H85" s="74">
        <v>94060</v>
      </c>
      <c r="I85" s="74">
        <v>94060</v>
      </c>
      <c r="J85" s="48">
        <f t="shared" ref="J85:J90" si="7">+I85/G85*100</f>
        <v>100</v>
      </c>
      <c r="K85" s="47">
        <f t="shared" ref="K85:K90" si="8">+G85-I85</f>
        <v>0</v>
      </c>
      <c r="L85" s="41" t="s">
        <v>27</v>
      </c>
    </row>
    <row r="86" spans="1:12" x14ac:dyDescent="0.25">
      <c r="A86" s="76">
        <v>45462</v>
      </c>
      <c r="B86" s="76">
        <v>45646</v>
      </c>
      <c r="C86" s="73">
        <v>45497</v>
      </c>
      <c r="D86" s="39" t="s">
        <v>112</v>
      </c>
      <c r="E86" s="39">
        <v>94307365</v>
      </c>
      <c r="F86" s="39" t="s">
        <v>111</v>
      </c>
      <c r="G86" s="75">
        <v>5200000</v>
      </c>
      <c r="H86" s="74">
        <v>1300000</v>
      </c>
      <c r="I86" s="74">
        <v>1300000</v>
      </c>
      <c r="J86" s="48">
        <f t="shared" si="7"/>
        <v>25</v>
      </c>
      <c r="K86" s="47">
        <f t="shared" si="8"/>
        <v>3900000</v>
      </c>
      <c r="L86" s="41" t="s">
        <v>27</v>
      </c>
    </row>
    <row r="87" spans="1:12" x14ac:dyDescent="0.25">
      <c r="A87" s="60">
        <v>45440</v>
      </c>
      <c r="B87" s="60">
        <v>45646</v>
      </c>
      <c r="C87" s="73">
        <v>45503</v>
      </c>
      <c r="D87" s="39" t="s">
        <v>75</v>
      </c>
      <c r="E87" s="39">
        <v>16251080</v>
      </c>
      <c r="F87" s="39" t="s">
        <v>104</v>
      </c>
      <c r="G87" s="63">
        <v>14858750</v>
      </c>
      <c r="H87" s="74">
        <v>2619350</v>
      </c>
      <c r="I87" s="74">
        <f>+H87+I72</f>
        <v>5835650</v>
      </c>
      <c r="J87" s="48">
        <f t="shared" si="7"/>
        <v>39.274165054260955</v>
      </c>
      <c r="K87" s="47">
        <f t="shared" si="8"/>
        <v>9023100</v>
      </c>
      <c r="L87" s="41" t="s">
        <v>27</v>
      </c>
    </row>
    <row r="88" spans="1:12" x14ac:dyDescent="0.25">
      <c r="A88" s="60">
        <v>45440</v>
      </c>
      <c r="B88" s="60">
        <v>45646</v>
      </c>
      <c r="C88" s="73">
        <v>45503</v>
      </c>
      <c r="D88" s="39" t="s">
        <v>77</v>
      </c>
      <c r="E88" s="39">
        <v>1113619639</v>
      </c>
      <c r="F88" s="39" t="s">
        <v>101</v>
      </c>
      <c r="G88" s="47">
        <f>1500000*9</f>
        <v>13500000</v>
      </c>
      <c r="H88" s="74">
        <v>1372240</v>
      </c>
      <c r="I88" s="74">
        <f>+H88+I71</f>
        <v>2744479</v>
      </c>
      <c r="J88" s="48">
        <f t="shared" si="7"/>
        <v>20.329474074074074</v>
      </c>
      <c r="K88" s="47">
        <f t="shared" si="8"/>
        <v>10755521</v>
      </c>
      <c r="L88" s="41" t="s">
        <v>27</v>
      </c>
    </row>
    <row r="89" spans="1:12" x14ac:dyDescent="0.25">
      <c r="A89" s="60">
        <v>45422</v>
      </c>
      <c r="B89" s="60">
        <v>45646</v>
      </c>
      <c r="C89" s="73">
        <v>45503</v>
      </c>
      <c r="D89" s="39" t="s">
        <v>74</v>
      </c>
      <c r="E89" s="39">
        <v>94456709</v>
      </c>
      <c r="F89" s="39" t="s">
        <v>99</v>
      </c>
      <c r="G89" s="63">
        <v>5000000</v>
      </c>
      <c r="H89" s="74">
        <v>625000</v>
      </c>
      <c r="I89" s="74">
        <f>+H89+I69</f>
        <v>1875000</v>
      </c>
      <c r="J89" s="48">
        <f t="shared" si="7"/>
        <v>37.5</v>
      </c>
      <c r="K89" s="47">
        <f t="shared" si="8"/>
        <v>3125000</v>
      </c>
      <c r="L89" s="41" t="s">
        <v>27</v>
      </c>
    </row>
    <row r="90" spans="1:12" x14ac:dyDescent="0.25">
      <c r="A90" s="64">
        <v>45404</v>
      </c>
      <c r="B90" s="64">
        <v>45646</v>
      </c>
      <c r="C90" s="73">
        <v>45503</v>
      </c>
      <c r="D90" s="39" t="s">
        <v>16</v>
      </c>
      <c r="E90" s="39">
        <v>30731878</v>
      </c>
      <c r="F90" s="39" t="s">
        <v>100</v>
      </c>
      <c r="G90" s="47">
        <f>1500000*9</f>
        <v>13500000</v>
      </c>
      <c r="H90" s="74">
        <v>1500000</v>
      </c>
      <c r="I90" s="74">
        <f>+H90+I70</f>
        <v>6000000</v>
      </c>
      <c r="J90" s="48">
        <f t="shared" si="7"/>
        <v>44.444444444444443</v>
      </c>
      <c r="K90" s="47">
        <f t="shared" si="8"/>
        <v>7500000</v>
      </c>
      <c r="L90" s="41" t="s">
        <v>27</v>
      </c>
    </row>
    <row r="91" spans="1:12" x14ac:dyDescent="0.25">
      <c r="G91" s="3" t="s">
        <v>79</v>
      </c>
      <c r="H91" s="57">
        <f>SUM(H85:H90)</f>
        <v>7510650</v>
      </c>
    </row>
    <row r="92" spans="1:12" x14ac:dyDescent="0.25">
      <c r="G92" s="3" t="s">
        <v>80</v>
      </c>
      <c r="H92" s="57">
        <f>+H76</f>
        <v>32017562</v>
      </c>
    </row>
    <row r="93" spans="1:12" x14ac:dyDescent="0.25">
      <c r="G93" s="3" t="s">
        <v>81</v>
      </c>
      <c r="H93" s="57">
        <f>SUM(H91:H92)</f>
        <v>39528212</v>
      </c>
    </row>
    <row r="138" spans="1:11" x14ac:dyDescent="0.25">
      <c r="A138" s="70" t="s">
        <v>89</v>
      </c>
      <c r="B138" s="70" t="s">
        <v>90</v>
      </c>
      <c r="D138" s="70" t="s">
        <v>92</v>
      </c>
      <c r="E138" s="70" t="s">
        <v>93</v>
      </c>
      <c r="F138" s="70" t="s">
        <v>14</v>
      </c>
      <c r="G138" s="70" t="s">
        <v>15</v>
      </c>
      <c r="H138" s="69"/>
      <c r="I138" s="69"/>
      <c r="J138" s="69"/>
      <c r="K138" s="69"/>
    </row>
    <row r="139" spans="1:11" x14ac:dyDescent="0.25">
      <c r="A139" s="71">
        <v>45469</v>
      </c>
      <c r="B139" s="69" t="s">
        <v>94</v>
      </c>
      <c r="D139" s="69"/>
      <c r="E139" s="69"/>
      <c r="F139" s="69" t="s">
        <v>96</v>
      </c>
      <c r="G139" s="69">
        <v>48</v>
      </c>
      <c r="H139" s="69">
        <v>15</v>
      </c>
      <c r="I139" s="69">
        <v>810000</v>
      </c>
      <c r="J139" s="69" t="s">
        <v>97</v>
      </c>
      <c r="K139" s="69">
        <v>16257819</v>
      </c>
    </row>
    <row r="140" spans="1:11" x14ac:dyDescent="0.25">
      <c r="A140" s="71">
        <v>45469</v>
      </c>
      <c r="B140" s="69" t="s">
        <v>98</v>
      </c>
      <c r="D140" s="69"/>
      <c r="E140" s="69"/>
      <c r="F140" s="69" t="s">
        <v>99</v>
      </c>
      <c r="G140" s="69">
        <v>49</v>
      </c>
      <c r="H140" s="69">
        <v>9</v>
      </c>
      <c r="I140" s="69">
        <v>625000</v>
      </c>
      <c r="J140" s="69" t="s">
        <v>74</v>
      </c>
      <c r="K140" s="69">
        <v>94456709</v>
      </c>
    </row>
    <row r="141" spans="1:11" x14ac:dyDescent="0.25">
      <c r="A141" s="71">
        <v>45469</v>
      </c>
      <c r="B141" s="69" t="s">
        <v>98</v>
      </c>
      <c r="D141" s="69"/>
      <c r="E141" s="69"/>
      <c r="F141" s="69" t="s">
        <v>100</v>
      </c>
      <c r="G141" s="69">
        <v>50</v>
      </c>
      <c r="H141" s="69">
        <v>6</v>
      </c>
      <c r="I141" s="69">
        <v>1500000</v>
      </c>
      <c r="J141" s="69" t="s">
        <v>16</v>
      </c>
      <c r="K141" s="69">
        <v>30731878</v>
      </c>
    </row>
    <row r="142" spans="1:11" ht="128.25" x14ac:dyDescent="0.25">
      <c r="A142" s="71">
        <v>45469</v>
      </c>
      <c r="B142" s="69" t="s">
        <v>94</v>
      </c>
      <c r="C142" s="69" t="s">
        <v>95</v>
      </c>
      <c r="D142" s="69"/>
      <c r="E142" s="69"/>
      <c r="F142" s="72" t="s">
        <v>101</v>
      </c>
      <c r="G142" s="69">
        <v>51</v>
      </c>
      <c r="H142" s="69">
        <v>13</v>
      </c>
      <c r="I142" s="69">
        <v>1372239</v>
      </c>
      <c r="J142" s="69" t="s">
        <v>77</v>
      </c>
      <c r="K142" s="69">
        <v>1113619639</v>
      </c>
    </row>
    <row r="143" spans="1:11" ht="77.25" x14ac:dyDescent="0.25">
      <c r="A143" s="71">
        <v>45469</v>
      </c>
      <c r="B143" s="69" t="s">
        <v>102</v>
      </c>
      <c r="C143" s="69" t="s">
        <v>103</v>
      </c>
      <c r="D143" s="69"/>
      <c r="E143" s="69"/>
      <c r="F143" s="72" t="s">
        <v>104</v>
      </c>
      <c r="G143" s="69">
        <v>52</v>
      </c>
      <c r="H143" s="69">
        <v>12</v>
      </c>
      <c r="I143" s="69">
        <v>3216300</v>
      </c>
      <c r="J143" s="69" t="s">
        <v>75</v>
      </c>
      <c r="K143" s="69">
        <v>16251080</v>
      </c>
    </row>
    <row r="144" spans="1:11" x14ac:dyDescent="0.25">
      <c r="A144" s="71">
        <v>45469</v>
      </c>
      <c r="B144" s="69" t="s">
        <v>105</v>
      </c>
      <c r="C144" s="69" t="s">
        <v>106</v>
      </c>
      <c r="D144" s="69"/>
      <c r="E144" s="69"/>
      <c r="F144" s="69" t="s">
        <v>107</v>
      </c>
      <c r="G144" s="69">
        <v>53</v>
      </c>
      <c r="H144" s="69">
        <v>19</v>
      </c>
      <c r="I144" s="69">
        <v>5507427</v>
      </c>
      <c r="J144" s="69" t="s">
        <v>108</v>
      </c>
      <c r="K144" s="69">
        <v>860524654</v>
      </c>
    </row>
    <row r="145" spans="1:11" x14ac:dyDescent="0.25">
      <c r="A145" s="71"/>
      <c r="B145" s="69"/>
      <c r="C145" s="69"/>
      <c r="D145" s="69"/>
      <c r="E145" s="69"/>
      <c r="F145" s="69"/>
      <c r="G145" s="69"/>
      <c r="H145" s="69"/>
      <c r="I145" s="69"/>
      <c r="J145" s="69"/>
      <c r="K145" s="69"/>
    </row>
    <row r="146" spans="1:11" x14ac:dyDescent="0.25">
      <c r="A146" s="71">
        <v>45477</v>
      </c>
      <c r="B146" s="69" t="s">
        <v>109</v>
      </c>
      <c r="C146" s="69" t="s">
        <v>47</v>
      </c>
      <c r="D146" s="69"/>
      <c r="E146" s="69"/>
      <c r="F146" s="69" t="s">
        <v>110</v>
      </c>
      <c r="G146" s="69">
        <v>62</v>
      </c>
      <c r="H146" s="69">
        <v>20</v>
      </c>
      <c r="I146" s="69">
        <v>94060</v>
      </c>
      <c r="J146" s="69" t="s">
        <v>31</v>
      </c>
      <c r="K146" s="69">
        <v>900092385</v>
      </c>
    </row>
    <row r="147" spans="1:11" x14ac:dyDescent="0.25">
      <c r="A147" s="71">
        <v>45497</v>
      </c>
      <c r="B147" s="69" t="s">
        <v>94</v>
      </c>
      <c r="C147" s="69" t="s">
        <v>95</v>
      </c>
      <c r="D147" s="69"/>
      <c r="E147" s="69"/>
      <c r="F147" s="69" t="s">
        <v>111</v>
      </c>
      <c r="G147" s="69">
        <v>63</v>
      </c>
      <c r="H147" s="69">
        <v>18</v>
      </c>
      <c r="I147" s="69">
        <v>1300000</v>
      </c>
      <c r="J147" s="69" t="s">
        <v>112</v>
      </c>
      <c r="K147" s="69">
        <v>94307365</v>
      </c>
    </row>
    <row r="148" spans="1:11" x14ac:dyDescent="0.25">
      <c r="A148" s="71">
        <v>45503</v>
      </c>
      <c r="B148" s="69" t="s">
        <v>102</v>
      </c>
      <c r="C148" s="69" t="s">
        <v>103</v>
      </c>
      <c r="D148" s="69"/>
      <c r="E148" s="69"/>
      <c r="F148" s="69" t="s">
        <v>104</v>
      </c>
      <c r="G148" s="69">
        <v>64</v>
      </c>
      <c r="H148" s="69">
        <v>12</v>
      </c>
      <c r="I148" s="69">
        <v>2619350</v>
      </c>
      <c r="J148" s="69" t="s">
        <v>75</v>
      </c>
      <c r="K148" s="69">
        <v>16251080</v>
      </c>
    </row>
    <row r="149" spans="1:11" x14ac:dyDescent="0.25">
      <c r="A149" s="71">
        <v>45503</v>
      </c>
      <c r="B149" s="69" t="s">
        <v>94</v>
      </c>
      <c r="C149" s="69" t="s">
        <v>95</v>
      </c>
      <c r="D149" s="69"/>
      <c r="E149" s="69"/>
      <c r="F149" s="69" t="s">
        <v>101</v>
      </c>
      <c r="G149" s="69">
        <v>65</v>
      </c>
      <c r="H149" s="69">
        <v>13</v>
      </c>
      <c r="I149" s="69">
        <v>1372240</v>
      </c>
      <c r="J149" s="69" t="s">
        <v>77</v>
      </c>
      <c r="K149" s="69">
        <v>1113619639</v>
      </c>
    </row>
    <row r="150" spans="1:11" x14ac:dyDescent="0.25">
      <c r="A150" s="71">
        <v>45503</v>
      </c>
      <c r="B150" s="69" t="s">
        <v>98</v>
      </c>
      <c r="C150" s="69" t="s">
        <v>50</v>
      </c>
      <c r="D150" s="69"/>
      <c r="E150" s="69"/>
      <c r="F150" s="69" t="s">
        <v>99</v>
      </c>
      <c r="G150" s="69">
        <v>66</v>
      </c>
      <c r="H150" s="69">
        <v>9</v>
      </c>
      <c r="I150" s="69">
        <v>625000</v>
      </c>
      <c r="J150" s="69" t="s">
        <v>74</v>
      </c>
      <c r="K150" s="69">
        <v>94456709</v>
      </c>
    </row>
    <row r="151" spans="1:11" x14ac:dyDescent="0.25">
      <c r="A151" s="71">
        <v>45503</v>
      </c>
      <c r="B151" s="69" t="s">
        <v>98</v>
      </c>
      <c r="C151" s="69" t="s">
        <v>50</v>
      </c>
      <c r="D151" s="69"/>
      <c r="E151" s="69"/>
      <c r="F151" s="69" t="s">
        <v>100</v>
      </c>
      <c r="G151" s="69">
        <v>67</v>
      </c>
      <c r="H151" s="69">
        <v>6</v>
      </c>
      <c r="I151" s="69">
        <v>1500000</v>
      </c>
      <c r="J151" s="69" t="s">
        <v>16</v>
      </c>
      <c r="K151" s="69">
        <v>30731878</v>
      </c>
    </row>
  </sheetData>
  <mergeCells count="14">
    <mergeCell ref="A65:K65"/>
    <mergeCell ref="A66:K66"/>
    <mergeCell ref="A82:K82"/>
    <mergeCell ref="A83:K83"/>
    <mergeCell ref="B2:L2"/>
    <mergeCell ref="B3:L3"/>
    <mergeCell ref="A11:K11"/>
    <mergeCell ref="A12:K12"/>
    <mergeCell ref="A21:K21"/>
    <mergeCell ref="A46:K46"/>
    <mergeCell ref="A47:K47"/>
    <mergeCell ref="A32:K32"/>
    <mergeCell ref="A33:K33"/>
    <mergeCell ref="A22:K22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2024-08-06T16:06:49Z</cp:lastPrinted>
  <dcterms:created xsi:type="dcterms:W3CDTF">2013-11-01T01:28:32Z</dcterms:created>
  <dcterms:modified xsi:type="dcterms:W3CDTF">2024-08-06T16:06:53Z</dcterms:modified>
</cp:coreProperties>
</file>