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RATACIÓN 2024 I.E. PALMIRA\Documentos Solicitados CONTRATISTAS\Carlos Fernando Escobar\"/>
    </mc:Choice>
  </mc:AlternateContent>
  <xr:revisionPtr revIDLastSave="0" documentId="8_{BA808544-D3F7-454D-BA6D-B7474C7E73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  <sheet name="GASTOS" sheetId="3" r:id="rId2"/>
    <sheet name="GASTOS POR MES" sheetId="5" r:id="rId3"/>
  </sheets>
  <definedNames>
    <definedName name="_xlnm.Print_Area" localSheetId="1">GASTOS!$A$1:$C$58</definedName>
    <definedName name="_xlnm.Print_Area" localSheetId="2">'GASTOS POR MES'!$A$149:$L$164</definedName>
    <definedName name="_xlnm.Print_Area" localSheetId="0">INGRESOS!$A$1:$C$54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5" l="1"/>
  <c r="G104" i="5" s="1"/>
  <c r="G121" i="5" s="1"/>
  <c r="G72" i="5"/>
  <c r="K161" i="5"/>
  <c r="J161" i="5"/>
  <c r="K160" i="5"/>
  <c r="J160" i="5"/>
  <c r="K155" i="5"/>
  <c r="J155" i="5"/>
  <c r="K154" i="5"/>
  <c r="J154" i="5"/>
  <c r="H162" i="5"/>
  <c r="B42" i="3" l="1"/>
  <c r="C41" i="3" s="1"/>
  <c r="G141" i="5" l="1"/>
  <c r="K137" i="5"/>
  <c r="K142" i="5"/>
  <c r="J142" i="5"/>
  <c r="K143" i="5"/>
  <c r="G140" i="5"/>
  <c r="G139" i="5"/>
  <c r="G136" i="5"/>
  <c r="H144" i="5"/>
  <c r="K134" i="5"/>
  <c r="J134" i="5"/>
  <c r="B66" i="3"/>
  <c r="C65" i="3" s="1"/>
  <c r="C40" i="3"/>
  <c r="G156" i="5" l="1"/>
  <c r="C64" i="3"/>
  <c r="C62" i="3"/>
  <c r="C63" i="3"/>
  <c r="C61" i="3"/>
  <c r="J143" i="5"/>
  <c r="C31" i="3"/>
  <c r="H125" i="5"/>
  <c r="G124" i="5"/>
  <c r="G138" i="5" s="1"/>
  <c r="G123" i="5"/>
  <c r="G137" i="5" s="1"/>
  <c r="K119" i="5"/>
  <c r="J119" i="5"/>
  <c r="C66" i="3" l="1"/>
  <c r="I106" i="5"/>
  <c r="I122" i="5" s="1"/>
  <c r="I136" i="5" s="1"/>
  <c r="I105" i="5"/>
  <c r="I140" i="5" s="1"/>
  <c r="I87" i="5"/>
  <c r="I104" i="5" s="1"/>
  <c r="I121" i="5" s="1"/>
  <c r="I141" i="5" s="1"/>
  <c r="H111" i="5"/>
  <c r="G109" i="5"/>
  <c r="G107" i="5"/>
  <c r="K108" i="5"/>
  <c r="J108" i="5"/>
  <c r="K102" i="5"/>
  <c r="J102" i="5"/>
  <c r="J140" i="5" l="1"/>
  <c r="K140" i="5"/>
  <c r="J136" i="5"/>
  <c r="K136" i="5"/>
  <c r="I156" i="5"/>
  <c r="J141" i="5"/>
  <c r="K141" i="5"/>
  <c r="J106" i="5"/>
  <c r="K106" i="5"/>
  <c r="K104" i="5"/>
  <c r="J104" i="5"/>
  <c r="K105" i="5"/>
  <c r="J105" i="5"/>
  <c r="K87" i="5"/>
  <c r="K86" i="5"/>
  <c r="J86" i="5"/>
  <c r="K85" i="5"/>
  <c r="J85" i="5"/>
  <c r="H74" i="5"/>
  <c r="H91" i="5"/>
  <c r="G88" i="5"/>
  <c r="G90" i="5"/>
  <c r="J87" i="5"/>
  <c r="K68" i="5"/>
  <c r="K73" i="5"/>
  <c r="J73" i="5"/>
  <c r="K72" i="5"/>
  <c r="J72" i="5"/>
  <c r="J68" i="5"/>
  <c r="G70" i="5"/>
  <c r="I71" i="5"/>
  <c r="J71" i="5" s="1"/>
  <c r="I69" i="5"/>
  <c r="J69" i="5" s="1"/>
  <c r="C39" i="3"/>
  <c r="J156" i="5" l="1"/>
  <c r="K156" i="5"/>
  <c r="I88" i="5"/>
  <c r="J88" i="5"/>
  <c r="I107" i="5"/>
  <c r="I123" i="5" s="1"/>
  <c r="I137" i="5" s="1"/>
  <c r="K88" i="5"/>
  <c r="J121" i="5"/>
  <c r="K121" i="5"/>
  <c r="K71" i="5"/>
  <c r="K69" i="5"/>
  <c r="I89" i="5"/>
  <c r="I103" i="5" s="1"/>
  <c r="I120" i="5" s="1"/>
  <c r="I139" i="5" s="1"/>
  <c r="C38" i="3"/>
  <c r="C37" i="3"/>
  <c r="H58" i="5"/>
  <c r="K49" i="5"/>
  <c r="J49" i="5"/>
  <c r="G52" i="5"/>
  <c r="K57" i="5"/>
  <c r="K56" i="5"/>
  <c r="I159" i="5" l="1"/>
  <c r="J137" i="5"/>
  <c r="K123" i="5"/>
  <c r="J123" i="5"/>
  <c r="K139" i="5"/>
  <c r="I157" i="5"/>
  <c r="J139" i="5"/>
  <c r="K103" i="5"/>
  <c r="J103" i="5"/>
  <c r="J107" i="5"/>
  <c r="K107" i="5"/>
  <c r="J89" i="5"/>
  <c r="K89" i="5"/>
  <c r="G53" i="5"/>
  <c r="K55" i="5"/>
  <c r="J55" i="5"/>
  <c r="K54" i="5"/>
  <c r="J54" i="5"/>
  <c r="K52" i="5"/>
  <c r="J52" i="5"/>
  <c r="K51" i="5"/>
  <c r="J51" i="5"/>
  <c r="K50" i="5"/>
  <c r="J50" i="5"/>
  <c r="C36" i="3"/>
  <c r="B10" i="3"/>
  <c r="B38" i="1"/>
  <c r="B9" i="1"/>
  <c r="C8" i="1" s="1"/>
  <c r="C6" i="1" l="1"/>
  <c r="C7" i="1"/>
  <c r="J157" i="5"/>
  <c r="K157" i="5"/>
  <c r="C10" i="1"/>
  <c r="K159" i="5"/>
  <c r="J159" i="5"/>
  <c r="C37" i="1"/>
  <c r="C9" i="3"/>
  <c r="B13" i="3"/>
  <c r="K122" i="5"/>
  <c r="J122" i="5"/>
  <c r="J120" i="5"/>
  <c r="K120" i="5"/>
  <c r="C35" i="3"/>
  <c r="E38" i="1"/>
  <c r="H26" i="5"/>
  <c r="H16" i="5"/>
  <c r="H7" i="5"/>
  <c r="H17" i="5" s="1"/>
  <c r="H39" i="5"/>
  <c r="J38" i="5"/>
  <c r="I37" i="5"/>
  <c r="I53" i="5" s="1"/>
  <c r="G37" i="5"/>
  <c r="K37" i="5" s="1"/>
  <c r="K41" i="5" s="1"/>
  <c r="K36" i="5"/>
  <c r="J36" i="5"/>
  <c r="K35" i="5"/>
  <c r="J35" i="5"/>
  <c r="C34" i="3"/>
  <c r="C8" i="3"/>
  <c r="C36" i="1"/>
  <c r="C5" i="1"/>
  <c r="C9" i="1" l="1"/>
  <c r="K53" i="5"/>
  <c r="K58" i="5" s="1"/>
  <c r="I70" i="5"/>
  <c r="I90" i="5" s="1"/>
  <c r="I109" i="5" s="1"/>
  <c r="I124" i="5" s="1"/>
  <c r="J37" i="5"/>
  <c r="H18" i="5"/>
  <c r="H27" i="5" s="1"/>
  <c r="H28" i="5" s="1"/>
  <c r="H40" i="5" s="1"/>
  <c r="H41" i="5" s="1"/>
  <c r="H59" i="5" s="1"/>
  <c r="H60" i="5" s="1"/>
  <c r="J53" i="5"/>
  <c r="C33" i="3"/>
  <c r="K25" i="5"/>
  <c r="K28" i="5" s="1"/>
  <c r="J25" i="5"/>
  <c r="K24" i="5"/>
  <c r="J24" i="5"/>
  <c r="I138" i="5" l="1"/>
  <c r="J124" i="5"/>
  <c r="K124" i="5"/>
  <c r="K109" i="5"/>
  <c r="J109" i="5"/>
  <c r="J90" i="5"/>
  <c r="K90" i="5"/>
  <c r="H61" i="5"/>
  <c r="H75" i="5"/>
  <c r="H76" i="5" s="1"/>
  <c r="H92" i="5" s="1"/>
  <c r="H93" i="5" s="1"/>
  <c r="J70" i="5"/>
  <c r="K70" i="5"/>
  <c r="K15" i="5"/>
  <c r="J15" i="5"/>
  <c r="K14" i="5"/>
  <c r="J14" i="5"/>
  <c r="C32" i="3"/>
  <c r="C42" i="3" s="1"/>
  <c r="I158" i="5" l="1"/>
  <c r="J138" i="5"/>
  <c r="K138" i="5"/>
  <c r="H112" i="5"/>
  <c r="H113" i="5" s="1"/>
  <c r="H126" i="5" s="1"/>
  <c r="H127" i="5" s="1"/>
  <c r="H145" i="5" s="1"/>
  <c r="H146" i="5" s="1"/>
  <c r="H163" i="5" s="1"/>
  <c r="H164" i="5" s="1"/>
  <c r="C12" i="3"/>
  <c r="C11" i="3"/>
  <c r="C32" i="1"/>
  <c r="J158" i="5" l="1"/>
  <c r="K158" i="5"/>
  <c r="K162" i="5" s="1"/>
  <c r="C7" i="3"/>
  <c r="C6" i="3"/>
  <c r="C10" i="3" l="1"/>
  <c r="K5" i="5"/>
  <c r="J5" i="5"/>
  <c r="K6" i="5"/>
  <c r="K7" i="5" s="1"/>
  <c r="K18" i="5" s="1"/>
  <c r="J6" i="5" l="1"/>
  <c r="C13" i="3"/>
  <c r="C14" i="3" l="1"/>
  <c r="C33" i="1" l="1"/>
  <c r="C30" i="1"/>
  <c r="C31" i="1"/>
  <c r="C34" i="1"/>
  <c r="C35" i="1" l="1"/>
  <c r="C38" i="1" s="1"/>
  <c r="B11" i="1" l="1"/>
  <c r="C11" i="1" s="1"/>
  <c r="C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Luffi</author>
  </authors>
  <commentList>
    <comment ref="B1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Luffi</author>
  </authors>
  <commentList>
    <comment ref="B1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<sst xmlns="http://schemas.openxmlformats.org/spreadsheetml/2006/main" count="441" uniqueCount="132">
  <si>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</si>
  <si>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</si>
  <si>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</si>
  <si>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</si>
  <si>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</si>
  <si>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</si>
  <si>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</si>
  <si>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</si>
  <si>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</si>
  <si>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</si>
  <si>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</si>
  <si>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TOTAL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</si>
  <si>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</si>
  <si>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</si>
  <si>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</si>
  <si>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</si>
  <si>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</si>
  <si>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</si>
  <si>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</si>
  <si>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SERVICIOS PUBLICOS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</si>
  <si>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</si>
  <si>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</si>
  <si>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</si>
  <si>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</si>
  <si>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</si>
  <si>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</si>
  <si>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</si>
  <si>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Liquidado</t>
  </si>
  <si>
    <t>Fecha de mes</t>
  </si>
  <si>
    <t>En Ejecucion</t>
  </si>
  <si>
    <t>INSTITUCION EDUCATIVA DOMINGO IRURITA</t>
  </si>
  <si>
    <t xml:space="preserve">UNE EPM TELECOMUNICACIONES S.A.                                                                     </t>
  </si>
  <si>
    <t>Fecha de inicio de contrato</t>
  </si>
  <si>
    <t>PRESUPUESTO COMPROMETIDO</t>
  </si>
  <si>
    <t>SERVIICIO D INTERNET</t>
  </si>
  <si>
    <t xml:space="preserve">ASESORAMIENTO CONTABLE </t>
  </si>
  <si>
    <t>Ingreso de tienda</t>
  </si>
  <si>
    <t>SALDO EN BANCOS AÑO ANTERIOR 2023</t>
  </si>
  <si>
    <t>Ingresos del año 2023</t>
  </si>
  <si>
    <t>Diplomas</t>
  </si>
  <si>
    <t>RELACION DE GASTOS DETALLADOS DE ENERO 2024</t>
  </si>
  <si>
    <t>RELACION DE GASTOS DETALLADOS DE FEBRERO 2024</t>
  </si>
  <si>
    <t>RELACION DE GASTOS DETALLADOS DE MARZO 2024</t>
  </si>
  <si>
    <t>Transfeencia del SGP</t>
  </si>
  <si>
    <t>ACTIVIDAD PEDAGOGICO</t>
  </si>
  <si>
    <t>COMISIONES BANCARIAS</t>
  </si>
  <si>
    <t>RELACION DE GASTOS DETALLADOS DE ABRIL 2024</t>
  </si>
  <si>
    <t xml:space="preserve">Internet                                                                                            </t>
  </si>
  <si>
    <t xml:space="preserve">Actividades Pedagógicas, Cientificas, Culturales y Deportivas                                       </t>
  </si>
  <si>
    <t xml:space="preserve">LEAL LOPEZ SARA INES                                                                                </t>
  </si>
  <si>
    <t xml:space="preserve">Comisiones, Honorarios y Servicios                                                                  </t>
  </si>
  <si>
    <t xml:space="preserve">BANCO AV.VILLAS                                                                                     </t>
  </si>
  <si>
    <t>EN EJECUCION</t>
  </si>
  <si>
    <t>LIQUIDADO</t>
  </si>
  <si>
    <t>VALOR MES</t>
  </si>
  <si>
    <t>SALDO ANTERIOR</t>
  </si>
  <si>
    <t>SALDO TOTAL</t>
  </si>
  <si>
    <t>SALDO MES</t>
  </si>
  <si>
    <t>ADICION AL PRESUPUESTOS  SGP 2024</t>
  </si>
  <si>
    <t>ADICION AL PRESUPUESTOS ICFES 2024</t>
  </si>
  <si>
    <t>Transferencia  del ICFES 2024</t>
  </si>
  <si>
    <t>ADICION DEL PRESUPUESTO ICFES DEL 2024</t>
  </si>
  <si>
    <t>ADICION DEL PRESUPUESTO  SGP DEL 2024</t>
  </si>
  <si>
    <t>EXAMEN DE ICFES 2024</t>
  </si>
  <si>
    <t>LICENCIAS</t>
  </si>
  <si>
    <t>GASTOS   COMPROMETIDOS HASTA DICEIMBRE  DEL 2024</t>
  </si>
  <si>
    <t>MATERIALES Y SUMINISTROS</t>
  </si>
  <si>
    <t>COMISIONES HONORARIOS Y SERVICIOS</t>
  </si>
  <si>
    <t>MANTENIMINETO</t>
  </si>
  <si>
    <t xml:space="preserve">Servicios para la Comunidad Sociales y personales                                                   </t>
  </si>
  <si>
    <t xml:space="preserve">ICFES                                                                                               </t>
  </si>
  <si>
    <t xml:space="preserve">Licencias                                                                                           </t>
  </si>
  <si>
    <t xml:space="preserve">IDE SISTEMAS S.A.S.                                                                                 </t>
  </si>
  <si>
    <t xml:space="preserve">PATIÑO VIVAS MARIA DEL SOCORRO                                                                      </t>
  </si>
  <si>
    <t xml:space="preserve">ESCOBAR VASQUEZ CARLOS FERNANDO                                                                     </t>
  </si>
  <si>
    <t xml:space="preserve">FERRETERIA VILLA                                                                                    </t>
  </si>
  <si>
    <t>COMPRA DE MATERIALES Y SUMINISTROS</t>
  </si>
  <si>
    <t xml:space="preserve">GOMEZ  ADALBERTO                                                                                    </t>
  </si>
  <si>
    <t>Prestacion de Servivios de Mantenimiento  preventivo y curativo de sistemas</t>
  </si>
  <si>
    <t>TOTAL DEL MES</t>
  </si>
  <si>
    <t>TOTAL  ANTERIOR</t>
  </si>
  <si>
    <t>GRAN TOTAL</t>
  </si>
  <si>
    <t>RELACION DE GASTOS DETALLADOS DE MAYO 2024</t>
  </si>
  <si>
    <t>MANTENIMIENTO Y REPARACIONES</t>
  </si>
  <si>
    <t>PRIMA DE SEGUROS</t>
  </si>
  <si>
    <t>DENOMINACION</t>
  </si>
  <si>
    <t xml:space="preserve">Mantenimiento y reparación                                                                          </t>
  </si>
  <si>
    <t>MANTENIMIENTO DE JARDINES Y PODA DE ARBOLES</t>
  </si>
  <si>
    <t xml:space="preserve">RODRIGUEZ GONZALEZ CAMILO                                                                           </t>
  </si>
  <si>
    <t>ADMINISTRACION DE PAGINA WEB</t>
  </si>
  <si>
    <t>ASESORAMIENTO CONTABLE</t>
  </si>
  <si>
    <t>MANTENIMIENTO  PREVENTIVO Y CURATIVO DE COMPUTADORES Y SALAS DE SISTEMAS</t>
  </si>
  <si>
    <t xml:space="preserve">Materiales y Suministros                                                                            </t>
  </si>
  <si>
    <t xml:space="preserve">COMPRA DE MATERIALES Y SUMINISTROS </t>
  </si>
  <si>
    <t xml:space="preserve">Primas y Seguros                                                                                    </t>
  </si>
  <si>
    <t xml:space="preserve">ASEGURADORA SOLIDARIA DE COLOMBIA ENTIDAD COOPERATIVA                                               </t>
  </si>
  <si>
    <t>SERVICIO DE INTERNET</t>
  </si>
  <si>
    <t>MANTENIMIENTO ELECTRICO</t>
  </si>
  <si>
    <t xml:space="preserve">MONTENEGRO VELASQUEZ WILSON                                                                         </t>
  </si>
  <si>
    <t>RELACION DE GASTOS DETALLADOS DE JUNIO 2024</t>
  </si>
  <si>
    <t>RELACION DE GASTOS DETALLADOS DE JULIO 2024</t>
  </si>
  <si>
    <t>RELACION DE GASTOS DETALLADOS DE AGOSTO 2024</t>
  </si>
  <si>
    <t>servicio de internet</t>
  </si>
  <si>
    <t>COMPRA DE INSUMOS DE ASEO Y PAPELERIA</t>
  </si>
  <si>
    <t xml:space="preserve">INTERGROUP SAS                                                                                      </t>
  </si>
  <si>
    <t>RECARGA Y MANTENIMIENTO DE EXTINTORES</t>
  </si>
  <si>
    <t xml:space="preserve">SANEAMIENTO E.A.T                                                                                   </t>
  </si>
  <si>
    <t>IMPRESOS Y PUBLICACIONES</t>
  </si>
  <si>
    <t>RELACION DE GASTOS DETALLADOS DE SEPTIEMBRE  2024</t>
  </si>
  <si>
    <t>E n ejecucion</t>
  </si>
  <si>
    <t>COMPRA DE EQUIPO DE OFICINA</t>
  </si>
  <si>
    <t>TOTAL PRESUPUESTO COMPROMETIDO</t>
  </si>
  <si>
    <t>COMPRA E INSTALCION DE DOS AIRES ACONDICIONADOS Y DOS  VIDEO BEAM</t>
  </si>
  <si>
    <t xml:space="preserve">CORPELEC S.A.S                                                                                      </t>
  </si>
  <si>
    <t xml:space="preserve">OTROSI AL CONTRATO No 1151.20.03.01-2024 COMPRA DE MATERIALES Y SUMINISTROS </t>
  </si>
  <si>
    <t>RELACION DE GASTOS DETALLADOS DE OCTUBRE  2024</t>
  </si>
  <si>
    <t>JAIRO MORENO</t>
  </si>
  <si>
    <t>MANTENIMIENTO LOCATIVO PLANTA FISICA</t>
  </si>
  <si>
    <t>KALEC EVENTOS</t>
  </si>
  <si>
    <t>ELABORACION DE DIPLOMAS</t>
  </si>
  <si>
    <t>DE 01 DE ENERO A 30 NOVIEMBRE DE 2024</t>
  </si>
  <si>
    <t>INGRESOS DETALLADOS DE 01 al 30 DE NOVIEMBRE DEL 2024</t>
  </si>
  <si>
    <t>DE 01 DE ENERO  AL 30 DE NOVIEMBRE 2024</t>
  </si>
  <si>
    <t>GASTOS   DETALLADOS DE 01 DE ENERO AL 30 DE NOVIEMBRE   DEL 2024</t>
  </si>
  <si>
    <t>INTERNET</t>
  </si>
  <si>
    <t>PRESTACION DE SERVICIOS  DE MANTENIMIENTO LOCATIVO DE  TODAS LAS SEDES</t>
  </si>
  <si>
    <t xml:space="preserve">MORENO RAMIREZ JOSE JAIRO                                                                           </t>
  </si>
  <si>
    <t>OTROSI DEL CONTRATO NO 1151-20-03-04-2024</t>
  </si>
  <si>
    <t>ELABORACION DE DIPLOMAS, ACTAS Y MEDALLAS</t>
  </si>
  <si>
    <t xml:space="preserve">KALEG MULTIEVENTOS S.A.S                                                                            </t>
  </si>
  <si>
    <t>30-11-20224</t>
  </si>
  <si>
    <t>RELACION DE GASTOS DETALLADOS DE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</si>
</sst>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  <xf numFmtId="41" fontId="1" fillId="0" borderId="0" applyFont="0" applyFill="0" applyBorder="0" applyAlignment="0" applyProtection="0"/>
    <xf numFmtId="0" fontId="17" fillId="0" borderId="0"/>
  </cellStyleXfs>
  <cellXfs count="95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Border="1" applyAlignment="1">
      <alignment horizontal="left" vertical="center" wrapText="1"/>
    </xf>
    <xf numFmtId="14" fontId="10" fillId="0" borderId="11" xfId="0" applyNumberFormat="1" applyFont="1" applyBorder="1" applyAlignment="1">
      <alignment horizontal="left" vertical="center"/>
    </xf>
    <xf numFmtId="14" fontId="11" fillId="0" borderId="1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14" fontId="10" fillId="0" borderId="14" xfId="0" applyNumberFormat="1" applyFont="1" applyBorder="1" applyAlignment="1">
      <alignment horizontal="left" vertical="center"/>
    </xf>
    <xf numFmtId="0" fontId="10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41" fontId="0" fillId="0" borderId="0" xfId="0" applyNumberFormat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1" xfId="11" applyBorder="1"/>
    <xf numFmtId="41" fontId="12" fillId="0" borderId="1" xfId="12" applyFont="1" applyBorder="1"/>
    <xf numFmtId="0" fontId="10" fillId="0" borderId="1" xfId="0" applyFont="1" applyBorder="1"/>
    <xf numFmtId="41" fontId="15" fillId="0" borderId="1" xfId="12" applyFont="1" applyBorder="1"/>
    <xf numFmtId="14" fontId="10" fillId="0" borderId="1" xfId="0" applyNumberFormat="1" applyFont="1" applyBorder="1" applyAlignment="1">
      <alignment horizontal="center" vertical="center"/>
    </xf>
    <xf numFmtId="14" fontId="12" fillId="0" borderId="1" xfId="8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1" fontId="1" fillId="0" borderId="1" xfId="12" applyFont="1" applyBorder="1"/>
    <xf numFmtId="41" fontId="10" fillId="0" borderId="1" xfId="12" applyFont="1" applyFill="1" applyBorder="1"/>
    <xf numFmtId="14" fontId="10" fillId="0" borderId="0" xfId="0" applyNumberFormat="1" applyFont="1" applyAlignment="1">
      <alignment horizontal="left" vertical="center"/>
    </xf>
    <xf numFmtId="14" fontId="9" fillId="0" borderId="0" xfId="8" applyNumberFormat="1"/>
    <xf numFmtId="0" fontId="9" fillId="0" borderId="0" xfId="8"/>
    <xf numFmtId="165" fontId="10" fillId="0" borderId="0" xfId="1" applyNumberFormat="1" applyFont="1" applyFill="1" applyBorder="1"/>
    <xf numFmtId="41" fontId="12" fillId="0" borderId="0" xfId="9" applyFont="1" applyBorder="1"/>
    <xf numFmtId="0" fontId="10" fillId="0" borderId="0" xfId="0" applyFont="1"/>
    <xf numFmtId="0" fontId="14" fillId="0" borderId="1" xfId="11" applyFont="1" applyBorder="1"/>
    <xf numFmtId="41" fontId="0" fillId="0" borderId="1" xfId="0" applyNumberFormat="1" applyBorder="1"/>
    <xf numFmtId="41" fontId="14" fillId="0" borderId="1" xfId="11" applyNumberFormat="1" applyFont="1" applyBorder="1"/>
    <xf numFmtId="14" fontId="0" fillId="0" borderId="1" xfId="0" applyNumberFormat="1" applyBorder="1"/>
    <xf numFmtId="14" fontId="16" fillId="0" borderId="1" xfId="11" applyNumberFormat="1" applyFont="1" applyBorder="1"/>
    <xf numFmtId="0" fontId="16" fillId="0" borderId="1" xfId="11" applyFont="1" applyBorder="1"/>
    <xf numFmtId="41" fontId="16" fillId="0" borderId="1" xfId="12" applyFont="1" applyBorder="1"/>
    <xf numFmtId="14" fontId="0" fillId="0" borderId="1" xfId="0" applyNumberFormat="1" applyBorder="1" applyAlignment="1">
      <alignment horizontal="center"/>
    </xf>
    <xf numFmtId="41" fontId="16" fillId="0" borderId="1" xfId="12" applyFont="1" applyFill="1" applyBorder="1"/>
    <xf numFmtId="41" fontId="13" fillId="0" borderId="0" xfId="11" applyNumberFormat="1"/>
    <xf numFmtId="0" fontId="13" fillId="0" borderId="0" xfId="11" applyAlignment="1">
      <alignment wrapText="1"/>
    </xf>
    <xf numFmtId="14" fontId="13" fillId="0" borderId="1" xfId="11" applyNumberFormat="1" applyBorder="1"/>
    <xf numFmtId="41" fontId="13" fillId="0" borderId="1" xfId="12" applyFont="1" applyBorder="1"/>
    <xf numFmtId="41" fontId="0" fillId="0" borderId="1" xfId="12" applyFont="1" applyBorder="1"/>
    <xf numFmtId="41" fontId="14" fillId="0" borderId="1" xfId="12" applyFont="1" applyBorder="1"/>
    <xf numFmtId="0" fontId="0" fillId="0" borderId="2" xfId="0" applyBorder="1"/>
    <xf numFmtId="41" fontId="0" fillId="0" borderId="2" xfId="0" applyNumberFormat="1" applyBorder="1"/>
    <xf numFmtId="0" fontId="0" fillId="0" borderId="24" xfId="0" applyBorder="1"/>
    <xf numFmtId="0" fontId="17" fillId="0" borderId="0" xfId="13"/>
    <xf numFmtId="14" fontId="17" fillId="0" borderId="0" xfId="13" applyNumberFormat="1"/>
    <xf numFmtId="14" fontId="17" fillId="0" borderId="1" xfId="13" applyNumberFormat="1" applyBorder="1"/>
    <xf numFmtId="0" fontId="17" fillId="0" borderId="1" xfId="13" applyBorder="1"/>
    <xf numFmtId="41" fontId="17" fillId="0" borderId="1" xfId="12" applyFont="1" applyBorder="1"/>
    <xf numFmtId="41" fontId="17" fillId="0" borderId="0" xfId="12" applyFont="1"/>
    <xf numFmtId="0" fontId="14" fillId="0" borderId="0" xfId="13" applyFont="1"/>
    <xf numFmtId="0" fontId="17" fillId="0" borderId="0" xfId="13" applyAlignment="1">
      <alignment wrapText="1"/>
    </xf>
    <xf numFmtId="41" fontId="14" fillId="0" borderId="0" xfId="12" applyFont="1"/>
    <xf numFmtId="0" fontId="17" fillId="0" borderId="1" xfId="13" applyBorder="1" applyAlignment="1">
      <alignment wrapText="1"/>
    </xf>
    <xf numFmtId="41" fontId="14" fillId="0" borderId="0" xfId="12" applyFont="1" applyBorder="1"/>
    <xf numFmtId="0" fontId="8" fillId="0" borderId="2" xfId="0" applyFont="1" applyBorder="1"/>
    <xf numFmtId="41" fontId="8" fillId="0" borderId="2" xfId="0" applyNumberFormat="1" applyFont="1" applyBorder="1"/>
    <xf numFmtId="41" fontId="14" fillId="0" borderId="0" xfId="13" applyNumberFormat="1" applyFont="1"/>
    <xf numFmtId="41" fontId="8" fillId="0" borderId="1" xfId="0" applyNumberFormat="1" applyFont="1" applyBorder="1"/>
    <xf numFmtId="0" fontId="0" fillId="0" borderId="0" xfId="0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</cellXfs>
  <cellStyles count="14">
    <cellStyle name="Millares" xfId="1" builtinId="3"/>
    <cellStyle name="Millares [0]" xfId="12" builtinId="6"/>
    <cellStyle name="Millares [0] 2" xfId="9" xr:uid="{00000000-0005-0000-0000-000002000000}"/>
    <cellStyle name="Millares 2" xfId="4" xr:uid="{00000000-0005-0000-0000-000003000000}"/>
    <cellStyle name="Millares 3" xfId="10" xr:uid="{00000000-0005-0000-0000-000004000000}"/>
    <cellStyle name="Millares 4" xfId="6" xr:uid="{00000000-0005-0000-0000-000005000000}"/>
    <cellStyle name="Millares 6" xfId="5" xr:uid="{00000000-0005-0000-0000-000006000000}"/>
    <cellStyle name="Normal" xfId="0" builtinId="0"/>
    <cellStyle name="Normal 2" xfId="2" xr:uid="{00000000-0005-0000-0000-000008000000}"/>
    <cellStyle name="Normal 3" xfId="3" xr:uid="{00000000-0005-0000-0000-000009000000}"/>
    <cellStyle name="Normal 4" xfId="7" xr:uid="{00000000-0005-0000-0000-00000A000000}"/>
    <cellStyle name="Normal 5" xfId="8" xr:uid="{00000000-0005-0000-0000-00000B000000}"/>
    <cellStyle name="Normal 6" xfId="11" xr:uid="{00000000-0005-0000-0000-00000C000000}"/>
    <cellStyle name="Normal 7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INGRESOS!$B$1:$B$3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30 NOVIEMBRE DE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INGRESOS!$A$4:$A$11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ICFES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SALDO POR EJECUTAR</c:v>
                </c:pt>
              </c:strCache>
            </c:strRef>
          </c:cat>
          <c:val>
            <c:numRef>
              <c:f>INGRESOS!$B$4:$B$11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6006000</c:v>
                </c:pt>
                <c:pt idx="5">
                  <c:v>127372224</c:v>
                </c:pt>
                <c:pt idx="6">
                  <c:v>127372224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F-4A2B-BDF7-3A8AA2251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49616"/>
        <c:axId val="237514136"/>
      </c:barChart>
      <c:lineChart>
        <c:grouping val="standard"/>
        <c:varyColors val="0"/>
        <c:ser>
          <c:idx val="1"/>
          <c:order val="1"/>
          <c:tx>
            <c:strRef>
              <c:f>INGRESOS!$C$1:$C$3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30 NOVIEMBRE DE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INGRESOS!$A$4:$A$11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ICFES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SALDO POR EJECUTAR</c:v>
                </c:pt>
              </c:strCache>
            </c:strRef>
          </c:cat>
          <c:val>
            <c:numRef>
              <c:f>INGRESOS!$C$4:$C$11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80.578002626381078</c:v>
                </c:pt>
                <c:pt idx="2">
                  <c:v>3.0823030930197155</c:v>
                </c:pt>
                <c:pt idx="3">
                  <c:v>11.624380524281337</c:v>
                </c:pt>
                <c:pt idx="4">
                  <c:v>4.7153137563178609</c:v>
                </c:pt>
                <c:pt idx="5">
                  <c:v>99.999999999999986</c:v>
                </c:pt>
                <c:pt idx="6">
                  <c:v>100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F-4A2B-BDF7-3A8AA2251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08648"/>
        <c:axId val="237507864"/>
      </c:lineChart>
      <c:catAx>
        <c:axId val="17874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514136"/>
        <c:crosses val="autoZero"/>
        <c:auto val="1"/>
        <c:lblAlgn val="ctr"/>
        <c:lblOffset val="100"/>
        <c:noMultiLvlLbl val="0"/>
      </c:catAx>
      <c:valAx>
        <c:axId val="237514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749616"/>
        <c:crosses val="autoZero"/>
        <c:crossBetween val="between"/>
      </c:valAx>
      <c:valAx>
        <c:axId val="23750786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508648"/>
        <c:crosses val="max"/>
        <c:crossBetween val="between"/>
      </c:valAx>
      <c:catAx>
        <c:axId val="237508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7507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INGRESOS!$B$28:$B$29</c:f>
              <c:strCache>
                <c:ptCount val="2"/>
                <c:pt idx="0">
                  <c:v>INGRESOS DETALLADOS DE 01 al 30 DE NOVIEMBRE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INGRESOS!$A$30:$A$38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INGRESOS!$B$30:$B$38</c:f>
              <c:numCache>
                <c:formatCode>_(* #,##0_);_(* \(#,##0\);_(* "-"??_);_(@_)</c:formatCode>
                <c:ptCount val="9"/>
                <c:pt idx="0">
                  <c:v>1835000</c:v>
                </c:pt>
                <c:pt idx="1">
                  <c:v>3850000</c:v>
                </c:pt>
                <c:pt idx="2">
                  <c:v>1306000</c:v>
                </c:pt>
                <c:pt idx="3">
                  <c:v>4766</c:v>
                </c:pt>
                <c:pt idx="4">
                  <c:v>5177234</c:v>
                </c:pt>
                <c:pt idx="5">
                  <c:v>3925998</c:v>
                </c:pt>
                <c:pt idx="6">
                  <c:v>105267226</c:v>
                </c:pt>
                <c:pt idx="7">
                  <c:v>6006000</c:v>
                </c:pt>
                <c:pt idx="8">
                  <c:v>127372224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6-4840-AE64-AB85582C6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509040"/>
        <c:axId val="237509824"/>
      </c:barChart>
      <c:lineChart>
        <c:grouping val="standard"/>
        <c:varyColors val="0"/>
        <c:ser>
          <c:idx val="1"/>
          <c:order val="1"/>
          <c:tx>
            <c:strRef>
              <c:f>INGRESOS!$C$28:$C$29</c:f>
              <c:strCache>
                <c:ptCount val="2"/>
                <c:pt idx="0">
                  <c:v>INGRESOS DETALLADOS DE 01 al 30 DE NOVIEMBRE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INGRESOS!$A$30:$A$38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INGRESOS!$C$30:$C$38</c:f>
              <c:numCache>
                <c:formatCode>_(* #,##0.00_);_(* \(#,##0.00\);_(* "-"??_);_(@_)</c:formatCode>
                <c:ptCount val="9"/>
                <c:pt idx="0">
                  <c:v>1.4406594643428696</c:v>
                </c:pt>
                <c:pt idx="1">
                  <c:v>3.0226370232806801</c:v>
                </c:pt>
                <c:pt idx="2">
                  <c:v>1.0253412863388489</c:v>
                </c:pt>
                <c:pt idx="3">
                  <c:v>3.7417891046638238E-3</c:v>
                </c:pt>
                <c:pt idx="4">
                  <c:v>4.0646491341785786</c:v>
                </c:pt>
                <c:pt idx="5">
                  <c:v>3.0823030930197155</c:v>
                </c:pt>
                <c:pt idx="6">
                  <c:v>82.645354453416786</c:v>
                </c:pt>
                <c:pt idx="7">
                  <c:v>4.7153137563178609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6-4840-AE64-AB85582C6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10216"/>
        <c:axId val="237508256"/>
      </c:lineChart>
      <c:catAx>
        <c:axId val="23750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509824"/>
        <c:crosses val="autoZero"/>
        <c:auto val="1"/>
        <c:lblAlgn val="ctr"/>
        <c:lblOffset val="100"/>
        <c:noMultiLvlLbl val="0"/>
      </c:catAx>
      <c:valAx>
        <c:axId val="23750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509040"/>
        <c:crosses val="autoZero"/>
        <c:crossBetween val="between"/>
      </c:valAx>
      <c:valAx>
        <c:axId val="23750825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510216"/>
        <c:crosses val="max"/>
        <c:crossBetween val="between"/>
      </c:valAx>
      <c:catAx>
        <c:axId val="237510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7508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DE ENERO  AL 30 DE NOVIEMBRE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GASTOS!$A$5:$A$13</c:f>
              <c:strCache>
                <c:ptCount val="9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 SGP DEL 2024</c:v>
                </c:pt>
                <c:pt idx="4">
                  <c:v>ADICION DEL PRESUPUESTO ICFES DEL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PRESUPUESTO COMPROMETIDO</c:v>
                </c:pt>
                <c:pt idx="8">
                  <c:v>SALDO POR EJECUTAR</c:v>
                </c:pt>
              </c:strCache>
            </c:strRef>
          </c:cat>
          <c:val>
            <c:numRef>
              <c:f>GASTOS!$B$5:$B$13</c:f>
              <c:numCache>
                <c:formatCode>_(* #,##0_);_(* \(#,##0\);_(* "-"??_);_(@_)</c:formatCode>
                <c:ptCount val="9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6006000</c:v>
                </c:pt>
                <c:pt idx="5">
                  <c:v>127372224</c:v>
                </c:pt>
                <c:pt idx="6">
                  <c:v>103931826</c:v>
                </c:pt>
                <c:pt idx="7">
                  <c:v>20716232</c:v>
                </c:pt>
                <c:pt idx="8">
                  <c:v>2724166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0-473D-B46C-E93185478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507080"/>
        <c:axId val="237510608"/>
      </c:barChart>
      <c:lineChart>
        <c:grouping val="standard"/>
        <c:varyColors val="0"/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DE ENERO  AL 30 DE NOVIEMBRE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GASTOS!$A$5:$A$13</c:f>
              <c:strCache>
                <c:ptCount val="9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 SGP DEL 2024</c:v>
                </c:pt>
                <c:pt idx="4">
                  <c:v>ADICION DEL PRESUPUESTO ICFES DEL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PRESUPUESTO COMPROMETIDO</c:v>
                </c:pt>
                <c:pt idx="8">
                  <c:v>SALDO POR EJECUTAR</c:v>
                </c:pt>
              </c:strCache>
            </c:strRef>
          </c:cat>
          <c:val>
            <c:numRef>
              <c:f>GASTOS!$C$5:$C$13</c:f>
              <c:numCache>
                <c:formatCode>_(* #,##0_);_(* \(#,##0\);_(* "-"??_);_(@_)</c:formatCode>
                <c:ptCount val="9"/>
                <c:pt idx="0" formatCode="General">
                  <c:v>0</c:v>
                </c:pt>
                <c:pt idx="1">
                  <c:v>80.578002626381078</c:v>
                </c:pt>
                <c:pt idx="2">
                  <c:v>3.0823030930197155</c:v>
                </c:pt>
                <c:pt idx="3">
                  <c:v>11.624380524281337</c:v>
                </c:pt>
                <c:pt idx="4">
                  <c:v>4.7153137563178609</c:v>
                </c:pt>
                <c:pt idx="5">
                  <c:v>99.999999999999986</c:v>
                </c:pt>
                <c:pt idx="6">
                  <c:v>81.596931211627421</c:v>
                </c:pt>
                <c:pt idx="7">
                  <c:v>16.264324630148565</c:v>
                </c:pt>
                <c:pt idx="8">
                  <c:v>2.1387441582240099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60-473D-B46C-E93185478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11000"/>
        <c:axId val="237507472"/>
      </c:lineChart>
      <c:catAx>
        <c:axId val="23750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510608"/>
        <c:crosses val="autoZero"/>
        <c:auto val="1"/>
        <c:lblAlgn val="ctr"/>
        <c:lblOffset val="100"/>
        <c:noMultiLvlLbl val="0"/>
      </c:catAx>
      <c:valAx>
        <c:axId val="23751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507080"/>
        <c:crosses val="autoZero"/>
        <c:crossBetween val="between"/>
      </c:valAx>
      <c:valAx>
        <c:axId val="2375074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511000"/>
        <c:crosses val="max"/>
        <c:crossBetween val="between"/>
      </c:valAx>
      <c:catAx>
        <c:axId val="237511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7507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GASTOS!$B$29:$B$30</c:f>
              <c:strCache>
                <c:ptCount val="2"/>
                <c:pt idx="0">
                  <c:v>GASTOS   DETALLADOS DE 01 DE ENERO AL 30 DE NOVIEMBRE  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GASTOS!$A$31:$A$42</c:f>
              <c:strCache>
                <c:ptCount val="12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COMPRA DE EQUIPO DE OFICINA</c:v>
                </c:pt>
                <c:pt idx="10">
                  <c:v>IMPRESOS Y PUBLICACIONES</c:v>
                </c:pt>
                <c:pt idx="11">
                  <c:v>PRESUPUESTO EJECUTADO</c:v>
                </c:pt>
              </c:strCache>
            </c:strRef>
          </c:cat>
          <c:val>
            <c:numRef>
              <c:f>GASTOS!$B$31:$B$42</c:f>
              <c:numCache>
                <c:formatCode>_(* #,##0_);_(* \(#,##0\);_(* "-"??_);_(@_)</c:formatCode>
                <c:ptCount val="12"/>
                <c:pt idx="0">
                  <c:v>1046705</c:v>
                </c:pt>
                <c:pt idx="1">
                  <c:v>20875000</c:v>
                </c:pt>
                <c:pt idx="2">
                  <c:v>797000</c:v>
                </c:pt>
                <c:pt idx="3">
                  <c:v>461006</c:v>
                </c:pt>
                <c:pt idx="4">
                  <c:v>6006000</c:v>
                </c:pt>
                <c:pt idx="5">
                  <c:v>3450000</c:v>
                </c:pt>
                <c:pt idx="6">
                  <c:v>29127505</c:v>
                </c:pt>
                <c:pt idx="7">
                  <c:v>5507427</c:v>
                </c:pt>
                <c:pt idx="8">
                  <c:v>18491793</c:v>
                </c:pt>
                <c:pt idx="9">
                  <c:v>13670000</c:v>
                </c:pt>
                <c:pt idx="10">
                  <c:v>4499390</c:v>
                </c:pt>
                <c:pt idx="11">
                  <c:v>103931826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7-45BE-9ABE-B00AD2401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512960"/>
        <c:axId val="237513352"/>
      </c:barChart>
      <c:lineChart>
        <c:grouping val="standard"/>
        <c:varyColors val="0"/>
        <c:ser>
          <c:idx val="1"/>
          <c:order val="1"/>
          <c:tx>
            <c:strRef>
              <c:f>GASTOS!$C$29:$C$30</c:f>
              <c:strCache>
                <c:ptCount val="2"/>
                <c:pt idx="0">
                  <c:v>GASTOS   DETALLADOS DE 01 DE ENERO AL 30 DE NOVIEMBRE  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GASTOS!$A$31:$A$42</c:f>
              <c:strCache>
                <c:ptCount val="12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COMPRA DE EQUIPO DE OFICINA</c:v>
                </c:pt>
                <c:pt idx="10">
                  <c:v>IMPRESOS Y PUBLICACIONES</c:v>
                </c:pt>
                <c:pt idx="11">
                  <c:v>PRESUPUESTO EJECUTADO</c:v>
                </c:pt>
              </c:strCache>
            </c:strRef>
          </c:cat>
          <c:val>
            <c:numRef>
              <c:f>GASTOS!$C$31:$C$42</c:f>
              <c:numCache>
                <c:formatCode>_(* #,##0.00_);_(* \(#,##0.00\);_(* "-"??_);_(@_)</c:formatCode>
                <c:ptCount val="12"/>
                <c:pt idx="0">
                  <c:v>1.007107293583007</c:v>
                </c:pt>
                <c:pt idx="1">
                  <c:v>20.085281673007458</c:v>
                </c:pt>
                <c:pt idx="2">
                  <c:v>0.76684883800656012</c:v>
                </c:pt>
                <c:pt idx="3">
                  <c:v>0.44356576588965152</c:v>
                </c:pt>
                <c:pt idx="4">
                  <c:v>5.7787881067345053</c:v>
                </c:pt>
                <c:pt idx="5">
                  <c:v>3.3194836776946457</c:v>
                </c:pt>
                <c:pt idx="6">
                  <c:v>28.025587657817152</c:v>
                </c:pt>
                <c:pt idx="7">
                  <c:v>5.2990765311868957</c:v>
                </c:pt>
                <c:pt idx="8">
                  <c:v>17.792233343422641</c:v>
                </c:pt>
                <c:pt idx="9">
                  <c:v>13.15285271712632</c:v>
                </c:pt>
                <c:pt idx="10">
                  <c:v>4.3291743955311626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7-45BE-9ABE-B00AD2401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050792"/>
        <c:axId val="238049616"/>
      </c:lineChart>
      <c:catAx>
        <c:axId val="23751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513352"/>
        <c:crosses val="autoZero"/>
        <c:auto val="1"/>
        <c:lblAlgn val="ctr"/>
        <c:lblOffset val="100"/>
        <c:noMultiLvlLbl val="0"/>
      </c:catAx>
      <c:valAx>
        <c:axId val="23751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7512960"/>
        <c:crosses val="autoZero"/>
        <c:crossBetween val="between"/>
      </c:valAx>
      <c:valAx>
        <c:axId val="23804961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8050792"/>
        <c:crosses val="max"/>
        <c:crossBetween val="between"/>
      </c:valAx>
      <c:catAx>
        <c:axId val="238050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8049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47624</xdr:rowOff>
    </xdr:from>
    <xdr:to>
      <xdr:col>3</xdr:col>
      <xdr:colOff>9524</xdr:colOff>
      <xdr:row>25</xdr:row>
      <xdr:rowOff>100011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14287</xdr:rowOff>
    </xdr:from>
    <xdr:to>
      <xdr:col>3</xdr:col>
      <xdr:colOff>9524</xdr:colOff>
      <xdr:row>52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47624</xdr:rowOff>
    </xdr:from>
    <xdr:to>
      <xdr:col>3</xdr:col>
      <xdr:colOff>28574</xdr:colOff>
      <xdr:row>27</xdr:row>
      <xdr:rowOff>171448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42861</xdr:rowOff>
    </xdr:from>
    <xdr:to>
      <xdr:col>2</xdr:col>
      <xdr:colOff>1666874</xdr:colOff>
      <xdr:row>57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9</xdr:row>
      <xdr:rowOff>38100</xdr:rowOff>
    </xdr:from>
    <xdr:ext cx="866775" cy="5238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38100</xdr:rowOff>
    </xdr:from>
    <xdr:ext cx="866775" cy="5238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81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83560</xdr:rowOff>
    </xdr:from>
    <xdr:ext cx="866775" cy="43295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83560</xdr:rowOff>
    </xdr:from>
    <xdr:ext cx="866775" cy="43295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63</xdr:row>
      <xdr:rowOff>83560</xdr:rowOff>
    </xdr:from>
    <xdr:ext cx="866775" cy="432955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237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80</xdr:row>
      <xdr:rowOff>83560</xdr:rowOff>
    </xdr:from>
    <xdr:ext cx="866775" cy="432955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4237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97</xdr:row>
      <xdr:rowOff>83560</xdr:rowOff>
    </xdr:from>
    <xdr:ext cx="866775" cy="43295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7857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114</xdr:row>
      <xdr:rowOff>83560</xdr:rowOff>
    </xdr:from>
    <xdr:ext cx="866775" cy="432955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1476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129</xdr:row>
      <xdr:rowOff>83560</xdr:rowOff>
    </xdr:from>
    <xdr:ext cx="866775" cy="432955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5096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149</xdr:row>
      <xdr:rowOff>83560</xdr:rowOff>
    </xdr:from>
    <xdr:ext cx="866775" cy="432955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334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E38"/>
  <sheetViews>
    <sheetView tabSelected="1" topLeftCell="A21" workbookViewId="0">
      <selection activeCell="D25" sqref="D25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t="s">
        <v>30</v>
      </c>
    </row>
    <row r="2" spans="1:5" x14ac:dyDescent="0.25">
      <c r="B2" t="s">
        <v>2</v>
      </c>
    </row>
    <row r="3" spans="1:5" x14ac:dyDescent="0.25">
      <c r="B3" t="s">
        <v>120</v>
      </c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102633994</v>
      </c>
      <c r="C5" s="6">
        <f>+B5/B9*100</f>
        <v>80.578002626381078</v>
      </c>
      <c r="D5" s="7"/>
    </row>
    <row r="6" spans="1:5" x14ac:dyDescent="0.25">
      <c r="A6" s="3" t="s">
        <v>37</v>
      </c>
      <c r="B6" s="4">
        <v>3925998</v>
      </c>
      <c r="C6" s="6">
        <f>+B6/B9*100</f>
        <v>3.0823030930197155</v>
      </c>
      <c r="D6" s="7"/>
    </row>
    <row r="7" spans="1:5" x14ac:dyDescent="0.25">
      <c r="A7" s="3" t="s">
        <v>58</v>
      </c>
      <c r="B7" s="4">
        <v>14806232</v>
      </c>
      <c r="C7" s="6">
        <f>+B7/B9*100</f>
        <v>11.624380524281337</v>
      </c>
      <c r="D7" s="7"/>
    </row>
    <row r="8" spans="1:5" x14ac:dyDescent="0.25">
      <c r="A8" s="3" t="s">
        <v>59</v>
      </c>
      <c r="B8" s="4">
        <v>6006000</v>
      </c>
      <c r="C8" s="6">
        <f>+B8/B9*100</f>
        <v>4.7153137563178609</v>
      </c>
      <c r="D8" s="7"/>
    </row>
    <row r="9" spans="1:5" x14ac:dyDescent="0.25">
      <c r="A9" s="3" t="s">
        <v>13</v>
      </c>
      <c r="B9" s="4">
        <f>+B5+B6+B7+B8</f>
        <v>127372224</v>
      </c>
      <c r="C9" s="4">
        <f>SUM(C5:C8)</f>
        <v>99.999999999999986</v>
      </c>
      <c r="D9" s="7"/>
    </row>
    <row r="10" spans="1:5" x14ac:dyDescent="0.25">
      <c r="A10" s="3" t="s">
        <v>10</v>
      </c>
      <c r="B10" s="4">
        <v>127372224</v>
      </c>
      <c r="C10" s="4">
        <f>+B10/B9*100</f>
        <v>100</v>
      </c>
    </row>
    <row r="11" spans="1:5" x14ac:dyDescent="0.25">
      <c r="A11" s="3" t="s">
        <v>3</v>
      </c>
      <c r="B11" s="4">
        <f>+B9-B10</f>
        <v>0</v>
      </c>
      <c r="C11" s="4">
        <f>+B11/B9*100</f>
        <v>0</v>
      </c>
      <c r="E11" s="7"/>
    </row>
    <row r="12" spans="1:5" x14ac:dyDescent="0.25">
      <c r="B12" s="1"/>
      <c r="C12" s="2">
        <f>SUM(C10:C11)</f>
        <v>100</v>
      </c>
    </row>
    <row r="13" spans="1:5" x14ac:dyDescent="0.25">
      <c r="B13" s="1"/>
      <c r="C13" s="2"/>
    </row>
    <row r="14" spans="1:5" x14ac:dyDescent="0.25">
      <c r="B14" s="1"/>
      <c r="C14" s="2"/>
    </row>
    <row r="15" spans="1:5" x14ac:dyDescent="0.25">
      <c r="B15" s="1"/>
      <c r="C15" s="2"/>
    </row>
    <row r="16" spans="1:5" x14ac:dyDescent="0.25">
      <c r="B16" s="1"/>
      <c r="C16" s="2"/>
    </row>
    <row r="17" spans="1:5" x14ac:dyDescent="0.25">
      <c r="B17" s="1"/>
      <c r="C17" s="2"/>
    </row>
    <row r="18" spans="1:5" x14ac:dyDescent="0.25">
      <c r="B18" s="1"/>
    </row>
    <row r="19" spans="1:5" x14ac:dyDescent="0.25">
      <c r="B19" s="1"/>
    </row>
    <row r="20" spans="1:5" x14ac:dyDescent="0.25">
      <c r="B20" s="1"/>
    </row>
    <row r="21" spans="1:5" x14ac:dyDescent="0.25">
      <c r="B21" s="1"/>
    </row>
    <row r="22" spans="1:5" x14ac:dyDescent="0.25">
      <c r="B22" s="1"/>
    </row>
    <row r="23" spans="1:5" x14ac:dyDescent="0.25">
      <c r="B23" s="1"/>
    </row>
    <row r="24" spans="1:5" x14ac:dyDescent="0.25">
      <c r="B24" s="1"/>
    </row>
    <row r="28" spans="1:5" x14ac:dyDescent="0.25">
      <c r="A28" s="85" t="s">
        <v>121</v>
      </c>
      <c r="B28" s="85"/>
      <c r="C28" s="85"/>
    </row>
    <row r="29" spans="1:5" x14ac:dyDescent="0.25">
      <c r="A29" s="10" t="s">
        <v>0</v>
      </c>
      <c r="B29" s="10" t="s">
        <v>5</v>
      </c>
      <c r="C29" s="10" t="s">
        <v>4</v>
      </c>
    </row>
    <row r="30" spans="1:5" x14ac:dyDescent="0.25">
      <c r="A30" s="3" t="s">
        <v>6</v>
      </c>
      <c r="B30" s="4">
        <v>1835000</v>
      </c>
      <c r="C30" s="5">
        <f>+B30/B38*100</f>
        <v>1.4406594643428696</v>
      </c>
      <c r="D30" s="8"/>
    </row>
    <row r="31" spans="1:5" x14ac:dyDescent="0.25">
      <c r="A31" s="3" t="s">
        <v>12</v>
      </c>
      <c r="B31" s="4">
        <v>3850000</v>
      </c>
      <c r="C31" s="5">
        <f>+B31/B38*100</f>
        <v>3.0226370232806801</v>
      </c>
      <c r="D31" s="7"/>
      <c r="E31" s="8"/>
    </row>
    <row r="32" spans="1:5" x14ac:dyDescent="0.25">
      <c r="A32" s="3" t="s">
        <v>39</v>
      </c>
      <c r="B32" s="4">
        <v>1306000</v>
      </c>
      <c r="C32" s="5">
        <f>+B32/B38*100</f>
        <v>1.0253412863388489</v>
      </c>
      <c r="D32" s="7"/>
      <c r="E32" s="8"/>
    </row>
    <row r="33" spans="1:5" x14ac:dyDescent="0.25">
      <c r="A33" s="3" t="s">
        <v>7</v>
      </c>
      <c r="B33" s="4">
        <v>4766</v>
      </c>
      <c r="C33" s="5">
        <f>+B33/B38*100</f>
        <v>3.7417891046638238E-3</v>
      </c>
      <c r="D33" s="7"/>
    </row>
    <row r="34" spans="1:5" x14ac:dyDescent="0.25">
      <c r="A34" s="3" t="s">
        <v>36</v>
      </c>
      <c r="B34" s="4">
        <v>5177234</v>
      </c>
      <c r="C34" s="5">
        <f>+B34/B38*100</f>
        <v>4.0646491341785786</v>
      </c>
      <c r="D34" s="7"/>
    </row>
    <row r="35" spans="1:5" x14ac:dyDescent="0.25">
      <c r="A35" s="3" t="s">
        <v>38</v>
      </c>
      <c r="B35" s="4">
        <v>3925998</v>
      </c>
      <c r="C35" s="5">
        <f>+B35/B38*100</f>
        <v>3.0823030930197155</v>
      </c>
    </row>
    <row r="36" spans="1:5" x14ac:dyDescent="0.25">
      <c r="A36" s="3" t="s">
        <v>43</v>
      </c>
      <c r="B36" s="4">
        <v>105267226</v>
      </c>
      <c r="C36" s="5">
        <f>+B36/B38*100</f>
        <v>82.645354453416786</v>
      </c>
    </row>
    <row r="37" spans="1:5" x14ac:dyDescent="0.25">
      <c r="A37" s="3" t="s">
        <v>60</v>
      </c>
      <c r="B37" s="4">
        <v>6006000</v>
      </c>
      <c r="C37" s="5">
        <f>+B37/B38*100</f>
        <v>4.7153137563178609</v>
      </c>
    </row>
    <row r="38" spans="1:5" x14ac:dyDescent="0.25">
      <c r="A38" s="3" t="s">
        <v>11</v>
      </c>
      <c r="B38" s="6">
        <f>SUM(B30:B37)</f>
        <v>127372224</v>
      </c>
      <c r="C38" s="5">
        <f>SUM(C30:C37)</f>
        <v>100</v>
      </c>
      <c r="D38" t="s">
        <v>18</v>
      </c>
      <c r="E38" s="8">
        <f>+B10-B38</f>
        <v>0</v>
      </c>
    </row>
  </sheetData>
  <mergeCells count="1">
    <mergeCell ref="A28:C28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D66"/>
  <sheetViews>
    <sheetView workbookViewId="0">
      <selection activeCell="B66" sqref="B66"/>
    </sheetView>
  </sheetViews>
  <sheetFormatPr baseColWidth="10" defaultRowHeight="15" x14ac:dyDescent="0.25"/>
  <cols>
    <col min="1" max="1" width="39.42578125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t="s">
        <v>30</v>
      </c>
    </row>
    <row r="2" spans="1:4" x14ac:dyDescent="0.25">
      <c r="B2" t="s">
        <v>8</v>
      </c>
    </row>
    <row r="3" spans="1:4" x14ac:dyDescent="0.25">
      <c r="B3" t="s">
        <v>122</v>
      </c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102633994</v>
      </c>
      <c r="C6" s="6">
        <f>+B6/B10*100</f>
        <v>80.578002626381078</v>
      </c>
    </row>
    <row r="7" spans="1:4" x14ac:dyDescent="0.25">
      <c r="A7" s="3" t="s">
        <v>37</v>
      </c>
      <c r="B7" s="4">
        <v>3925998</v>
      </c>
      <c r="C7" s="6">
        <f>+B7/B10*100</f>
        <v>3.0823030930197155</v>
      </c>
    </row>
    <row r="8" spans="1:4" x14ac:dyDescent="0.25">
      <c r="A8" s="3" t="s">
        <v>62</v>
      </c>
      <c r="B8" s="4">
        <v>14806232</v>
      </c>
      <c r="C8" s="6">
        <f>+B8/B10*100</f>
        <v>11.624380524281337</v>
      </c>
    </row>
    <row r="9" spans="1:4" x14ac:dyDescent="0.25">
      <c r="A9" s="3" t="s">
        <v>61</v>
      </c>
      <c r="B9" s="4">
        <v>6006000</v>
      </c>
      <c r="C9" s="6">
        <f>+B9/B10*100</f>
        <v>4.7153137563178609</v>
      </c>
    </row>
    <row r="10" spans="1:4" x14ac:dyDescent="0.25">
      <c r="A10" s="3" t="s">
        <v>13</v>
      </c>
      <c r="B10" s="4">
        <f>SUM(B6:B7)+B8+B9</f>
        <v>127372224</v>
      </c>
      <c r="C10" s="4">
        <f>SUM(C6:C9)</f>
        <v>99.999999999999986</v>
      </c>
    </row>
    <row r="11" spans="1:4" x14ac:dyDescent="0.25">
      <c r="A11" s="3" t="s">
        <v>10</v>
      </c>
      <c r="B11" s="4">
        <v>103931826</v>
      </c>
      <c r="C11" s="4">
        <f>+B11/B10*100</f>
        <v>81.596931211627421</v>
      </c>
      <c r="D11" s="7"/>
    </row>
    <row r="12" spans="1:4" x14ac:dyDescent="0.25">
      <c r="A12" s="3" t="s">
        <v>33</v>
      </c>
      <c r="B12" s="4">
        <v>20716232</v>
      </c>
      <c r="C12" s="4">
        <f>+B12/B10*100</f>
        <v>16.264324630148565</v>
      </c>
    </row>
    <row r="13" spans="1:4" x14ac:dyDescent="0.25">
      <c r="A13" s="3" t="s">
        <v>3</v>
      </c>
      <c r="B13" s="4">
        <f>+B10-B11-B12</f>
        <v>2724166</v>
      </c>
      <c r="C13" s="4">
        <f>+B13/B10*100</f>
        <v>2.1387441582240099</v>
      </c>
      <c r="D13" s="7"/>
    </row>
    <row r="14" spans="1:4" x14ac:dyDescent="0.25">
      <c r="B14" s="11"/>
      <c r="C14" s="11">
        <f>SUM(C11:C13)</f>
        <v>100</v>
      </c>
      <c r="D14" s="7"/>
    </row>
    <row r="15" spans="1:4" x14ac:dyDescent="0.25">
      <c r="B15" s="7"/>
      <c r="C15" s="2"/>
    </row>
    <row r="25" spans="1:3" ht="26.25" customHeight="1" x14ac:dyDescent="0.25"/>
    <row r="27" spans="1:3" ht="27" customHeight="1" x14ac:dyDescent="0.25"/>
    <row r="29" spans="1:3" x14ac:dyDescent="0.25">
      <c r="A29" s="85" t="s">
        <v>123</v>
      </c>
      <c r="B29" s="85"/>
      <c r="C29" s="85"/>
    </row>
    <row r="30" spans="1:3" x14ac:dyDescent="0.25">
      <c r="A30" s="10" t="s">
        <v>0</v>
      </c>
      <c r="B30" s="10" t="s">
        <v>5</v>
      </c>
      <c r="C30" s="10" t="s">
        <v>4</v>
      </c>
    </row>
    <row r="31" spans="1:3" x14ac:dyDescent="0.25">
      <c r="A31" s="3" t="s">
        <v>19</v>
      </c>
      <c r="B31" s="4">
        <v>1046705</v>
      </c>
      <c r="C31" s="5">
        <f>+B31/B42*100</f>
        <v>1.007107293583007</v>
      </c>
    </row>
    <row r="32" spans="1:3" x14ac:dyDescent="0.25">
      <c r="A32" s="3" t="s">
        <v>67</v>
      </c>
      <c r="B32" s="4">
        <v>20875000</v>
      </c>
      <c r="C32" s="5">
        <f>+B32/B42*100</f>
        <v>20.085281673007458</v>
      </c>
    </row>
    <row r="33" spans="1:3" x14ac:dyDescent="0.25">
      <c r="A33" s="3" t="s">
        <v>44</v>
      </c>
      <c r="B33" s="4">
        <v>797000</v>
      </c>
      <c r="C33" s="5">
        <f>+B33/B42*100</f>
        <v>0.76684883800656012</v>
      </c>
    </row>
    <row r="34" spans="1:3" x14ac:dyDescent="0.25">
      <c r="A34" s="3" t="s">
        <v>45</v>
      </c>
      <c r="B34" s="4">
        <v>461006</v>
      </c>
      <c r="C34" s="5">
        <f>+B34/B42*100</f>
        <v>0.44356576588965152</v>
      </c>
    </row>
    <row r="35" spans="1:3" x14ac:dyDescent="0.25">
      <c r="A35" s="3" t="s">
        <v>63</v>
      </c>
      <c r="B35" s="4">
        <v>6006000</v>
      </c>
      <c r="C35" s="5">
        <f>+B35/B42*100</f>
        <v>5.7787881067345053</v>
      </c>
    </row>
    <row r="36" spans="1:3" x14ac:dyDescent="0.25">
      <c r="A36" s="3" t="s">
        <v>64</v>
      </c>
      <c r="B36" s="4">
        <v>3450000</v>
      </c>
      <c r="C36" s="5">
        <f>+B36/B42*100</f>
        <v>3.3194836776946457</v>
      </c>
    </row>
    <row r="37" spans="1:3" x14ac:dyDescent="0.25">
      <c r="A37" s="3" t="s">
        <v>83</v>
      </c>
      <c r="B37" s="4">
        <v>29127505</v>
      </c>
      <c r="C37" s="5">
        <f>+B37/B42*100</f>
        <v>28.025587657817152</v>
      </c>
    </row>
    <row r="38" spans="1:3" x14ac:dyDescent="0.25">
      <c r="A38" s="3" t="s">
        <v>84</v>
      </c>
      <c r="B38" s="4">
        <v>5507427</v>
      </c>
      <c r="C38" s="5">
        <f>+B38/B42*100</f>
        <v>5.2990765311868957</v>
      </c>
    </row>
    <row r="39" spans="1:3" x14ac:dyDescent="0.25">
      <c r="A39" s="3" t="s">
        <v>66</v>
      </c>
      <c r="B39" s="4">
        <v>18491793</v>
      </c>
      <c r="C39" s="5">
        <f>+B39/B42*100</f>
        <v>17.792233343422641</v>
      </c>
    </row>
    <row r="40" spans="1:3" x14ac:dyDescent="0.25">
      <c r="A40" s="3" t="s">
        <v>110</v>
      </c>
      <c r="B40" s="4">
        <v>13670000</v>
      </c>
      <c r="C40" s="5">
        <f>+B40/B42*100</f>
        <v>13.15285271712632</v>
      </c>
    </row>
    <row r="41" spans="1:3" x14ac:dyDescent="0.25">
      <c r="A41" s="3" t="s">
        <v>107</v>
      </c>
      <c r="B41" s="4">
        <v>4499390</v>
      </c>
      <c r="C41" s="5">
        <f>+B41/B42*100</f>
        <v>4.3291743955311626</v>
      </c>
    </row>
    <row r="42" spans="1:3" x14ac:dyDescent="0.25">
      <c r="A42" s="3" t="s">
        <v>1</v>
      </c>
      <c r="B42" s="6">
        <f>SUM(B31:B41)</f>
        <v>103931826</v>
      </c>
      <c r="C42" s="5">
        <f>SUM(C31:C41)</f>
        <v>100</v>
      </c>
    </row>
    <row r="43" spans="1:3" x14ac:dyDescent="0.25">
      <c r="B43" s="7"/>
      <c r="C43" s="2"/>
    </row>
    <row r="44" spans="1:3" x14ac:dyDescent="0.25">
      <c r="B44" s="7"/>
    </row>
    <row r="59" spans="1:3" x14ac:dyDescent="0.25">
      <c r="A59" s="85" t="s">
        <v>65</v>
      </c>
      <c r="B59" s="85"/>
      <c r="C59" s="85"/>
    </row>
    <row r="60" spans="1:3" x14ac:dyDescent="0.25">
      <c r="A60" s="10" t="s">
        <v>0</v>
      </c>
      <c r="B60" s="10" t="s">
        <v>5</v>
      </c>
      <c r="C60" s="10" t="s">
        <v>4</v>
      </c>
    </row>
    <row r="61" spans="1:3" x14ac:dyDescent="0.25">
      <c r="A61" s="3" t="s">
        <v>67</v>
      </c>
      <c r="B61" s="4">
        <v>2125000</v>
      </c>
      <c r="C61" s="5">
        <f>+B61/B66*100</f>
        <v>10.257656894361871</v>
      </c>
    </row>
    <row r="62" spans="1:3" x14ac:dyDescent="0.25">
      <c r="A62" s="3" t="s">
        <v>68</v>
      </c>
      <c r="B62" s="4">
        <v>11732211</v>
      </c>
      <c r="C62" s="5">
        <f>+B62/B66*100</f>
        <v>56.632938847180313</v>
      </c>
    </row>
    <row r="63" spans="1:3" x14ac:dyDescent="0.25">
      <c r="A63" s="3" t="s">
        <v>66</v>
      </c>
      <c r="B63" s="4">
        <v>5200000</v>
      </c>
      <c r="C63" s="5">
        <f>+B63/B66*100</f>
        <v>25.101089812085519</v>
      </c>
    </row>
    <row r="64" spans="1:3" x14ac:dyDescent="0.25">
      <c r="A64" s="3" t="s">
        <v>64</v>
      </c>
      <c r="B64" s="4">
        <v>1450000</v>
      </c>
      <c r="C64" s="5">
        <f>+B64/B66*100</f>
        <v>6.9993423514469226</v>
      </c>
    </row>
    <row r="65" spans="1:3" x14ac:dyDescent="0.25">
      <c r="A65" s="3" t="s">
        <v>124</v>
      </c>
      <c r="B65" s="4">
        <v>209021</v>
      </c>
      <c r="C65" s="5">
        <f>+B65/B66*100</f>
        <v>1.0089720949253707</v>
      </c>
    </row>
    <row r="66" spans="1:3" x14ac:dyDescent="0.25">
      <c r="A66" s="69" t="s">
        <v>111</v>
      </c>
      <c r="B66" s="4">
        <f>SUM(B61:B65)</f>
        <v>20716232</v>
      </c>
      <c r="C66" s="5">
        <f>SUM(C61:C65)</f>
        <v>100</v>
      </c>
    </row>
  </sheetData>
  <mergeCells count="2">
    <mergeCell ref="A29:C29"/>
    <mergeCell ref="A59:C59"/>
  </mergeCells>
  <pageMargins left="0.7" right="0.7" top="0.75" bottom="0.75" header="0.3" footer="0.3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6"/>
  <sheetViews>
    <sheetView topLeftCell="A149" workbookViewId="0">
      <selection activeCell="A149" sqref="A149:L164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7.140625" customWidth="1"/>
    <col min="5" max="5" width="12.85546875" customWidth="1"/>
    <col min="6" max="6" width="11.42578125" customWidth="1"/>
    <col min="7" max="8" width="14.42578125" customWidth="1"/>
    <col min="9" max="9" width="12.85546875" customWidth="1"/>
    <col min="10" max="10" width="6.5703125" customWidth="1"/>
    <col min="11" max="11" width="14.7109375" customWidth="1"/>
    <col min="12" max="12" width="17" customWidth="1"/>
  </cols>
  <sheetData>
    <row r="1" spans="1:12" x14ac:dyDescent="0.25">
      <c r="B1" s="19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15.75" customHeight="1" x14ac:dyDescent="0.25">
      <c r="B2" s="90" t="s">
        <v>30</v>
      </c>
      <c r="C2" s="87"/>
      <c r="D2" s="87"/>
      <c r="E2" s="87"/>
      <c r="F2" s="87"/>
      <c r="G2" s="87"/>
      <c r="H2" s="87"/>
      <c r="I2" s="87"/>
      <c r="J2" s="87"/>
      <c r="K2" s="87"/>
      <c r="L2" s="91"/>
    </row>
    <row r="3" spans="1:12" ht="15.75" thickBot="1" x14ac:dyDescent="0.3">
      <c r="B3" s="92" t="s">
        <v>40</v>
      </c>
      <c r="C3" s="93"/>
      <c r="D3" s="93"/>
      <c r="E3" s="93"/>
      <c r="F3" s="93"/>
      <c r="G3" s="93"/>
      <c r="H3" s="93"/>
      <c r="I3" s="93"/>
      <c r="J3" s="93"/>
      <c r="K3" s="93"/>
      <c r="L3" s="94"/>
    </row>
    <row r="4" spans="1:12" ht="63" customHeight="1" x14ac:dyDescent="0.25">
      <c r="A4" s="22" t="s">
        <v>32</v>
      </c>
      <c r="B4" s="24" t="s">
        <v>20</v>
      </c>
      <c r="C4" s="16" t="s">
        <v>28</v>
      </c>
      <c r="D4" s="17" t="s">
        <v>14</v>
      </c>
      <c r="E4" s="17" t="s">
        <v>15</v>
      </c>
      <c r="F4" s="17" t="s">
        <v>17</v>
      </c>
      <c r="G4" s="18" t="s">
        <v>21</v>
      </c>
      <c r="H4" s="18" t="s">
        <v>22</v>
      </c>
      <c r="I4" s="18" t="s">
        <v>23</v>
      </c>
      <c r="J4" s="17" t="s">
        <v>24</v>
      </c>
      <c r="K4" s="17" t="s">
        <v>25</v>
      </c>
      <c r="L4" s="25" t="s">
        <v>26</v>
      </c>
    </row>
    <row r="5" spans="1:12" x14ac:dyDescent="0.25">
      <c r="A5" s="23">
        <v>45292</v>
      </c>
      <c r="B5" s="26">
        <v>45322</v>
      </c>
      <c r="C5" s="14">
        <v>45324</v>
      </c>
      <c r="D5" s="15" t="s">
        <v>31</v>
      </c>
      <c r="E5" s="15">
        <v>900092385</v>
      </c>
      <c r="F5" s="15" t="s">
        <v>34</v>
      </c>
      <c r="G5" s="12">
        <v>84746</v>
      </c>
      <c r="H5" s="12">
        <v>84746</v>
      </c>
      <c r="I5" s="12">
        <v>84746</v>
      </c>
      <c r="J5" s="13">
        <f>+I5/G5*100</f>
        <v>100</v>
      </c>
      <c r="K5" s="13">
        <f>+G5-I5</f>
        <v>0</v>
      </c>
      <c r="L5" s="27" t="s">
        <v>27</v>
      </c>
    </row>
    <row r="6" spans="1:12" x14ac:dyDescent="0.25">
      <c r="A6" s="23">
        <v>45310</v>
      </c>
      <c r="B6" s="26">
        <v>45642</v>
      </c>
      <c r="C6" s="14"/>
      <c r="D6" s="15" t="s">
        <v>16</v>
      </c>
      <c r="E6" s="15">
        <v>30731878</v>
      </c>
      <c r="F6" s="15" t="s">
        <v>35</v>
      </c>
      <c r="G6" s="13">
        <v>4500000</v>
      </c>
      <c r="H6" s="12">
        <v>0</v>
      </c>
      <c r="I6" s="13">
        <v>0</v>
      </c>
      <c r="J6" s="13">
        <f>+I6/G6*100</f>
        <v>0</v>
      </c>
      <c r="K6" s="13">
        <f>+G6-I6</f>
        <v>4500000</v>
      </c>
      <c r="L6" s="27" t="s">
        <v>29</v>
      </c>
    </row>
    <row r="7" spans="1:12" x14ac:dyDescent="0.25">
      <c r="F7" s="3" t="s">
        <v>57</v>
      </c>
      <c r="G7" s="3"/>
      <c r="H7" s="53">
        <f>SUM(H5:H6)</f>
        <v>84746</v>
      </c>
      <c r="I7" s="3"/>
      <c r="J7" s="3"/>
      <c r="K7" s="6">
        <f>+K6</f>
        <v>4500000</v>
      </c>
    </row>
    <row r="10" spans="1:12" x14ac:dyDescent="0.2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</row>
    <row r="11" spans="1:12" x14ac:dyDescent="0.25">
      <c r="A11" s="86" t="s">
        <v>30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31"/>
    </row>
    <row r="12" spans="1:12" x14ac:dyDescent="0.25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32"/>
    </row>
    <row r="13" spans="1:12" ht="45" x14ac:dyDescent="0.25">
      <c r="A13" s="22" t="s">
        <v>32</v>
      </c>
      <c r="B13" s="24" t="s">
        <v>20</v>
      </c>
      <c r="C13" s="16" t="s">
        <v>28</v>
      </c>
      <c r="D13" s="17" t="s">
        <v>14</v>
      </c>
      <c r="E13" s="17" t="s">
        <v>15</v>
      </c>
      <c r="F13" s="17" t="s">
        <v>17</v>
      </c>
      <c r="G13" s="18" t="s">
        <v>21</v>
      </c>
      <c r="H13" s="18" t="s">
        <v>22</v>
      </c>
      <c r="I13" s="18" t="s">
        <v>23</v>
      </c>
      <c r="J13" s="17" t="s">
        <v>24</v>
      </c>
      <c r="K13" s="17" t="s">
        <v>25</v>
      </c>
      <c r="L13" s="25" t="s">
        <v>26</v>
      </c>
    </row>
    <row r="14" spans="1:12" x14ac:dyDescent="0.25">
      <c r="A14" s="23">
        <v>45292</v>
      </c>
      <c r="B14" s="26">
        <v>45322</v>
      </c>
      <c r="C14" s="14">
        <v>45324</v>
      </c>
      <c r="D14" s="15" t="s">
        <v>31</v>
      </c>
      <c r="E14" s="15">
        <v>900092385</v>
      </c>
      <c r="F14" s="15" t="s">
        <v>34</v>
      </c>
      <c r="G14" s="12">
        <v>94060</v>
      </c>
      <c r="H14" s="12">
        <v>94060</v>
      </c>
      <c r="I14" s="12">
        <v>94060</v>
      </c>
      <c r="J14" s="13">
        <f>+I14/G14*100</f>
        <v>100</v>
      </c>
      <c r="K14" s="13">
        <f>+G14-I14</f>
        <v>0</v>
      </c>
      <c r="L14" s="27" t="s">
        <v>27</v>
      </c>
    </row>
    <row r="15" spans="1:12" x14ac:dyDescent="0.25">
      <c r="A15" s="23">
        <v>45310</v>
      </c>
      <c r="B15" s="26">
        <v>45642</v>
      </c>
      <c r="C15" s="14"/>
      <c r="D15" s="15" t="s">
        <v>16</v>
      </c>
      <c r="E15" s="15">
        <v>30731878</v>
      </c>
      <c r="F15" s="15" t="s">
        <v>35</v>
      </c>
      <c r="G15" s="13">
        <v>4500000</v>
      </c>
      <c r="H15" s="12">
        <v>3000000</v>
      </c>
      <c r="I15" s="13">
        <v>3000000</v>
      </c>
      <c r="J15" s="13">
        <f>+I15/G15*100</f>
        <v>66.666666666666657</v>
      </c>
      <c r="K15" s="13">
        <f>+G15-I15</f>
        <v>1500000</v>
      </c>
      <c r="L15" s="27" t="s">
        <v>29</v>
      </c>
    </row>
    <row r="16" spans="1:12" x14ac:dyDescent="0.25">
      <c r="G16" s="37" t="s">
        <v>54</v>
      </c>
      <c r="H16" s="53">
        <f>SUM(H14:H15)</f>
        <v>3094060</v>
      </c>
      <c r="I16" s="3"/>
      <c r="J16" s="3"/>
      <c r="K16" s="3"/>
    </row>
    <row r="17" spans="1:12" x14ac:dyDescent="0.25">
      <c r="G17" s="37" t="s">
        <v>55</v>
      </c>
      <c r="H17" s="53">
        <f>+H7</f>
        <v>84746</v>
      </c>
      <c r="I17" s="3"/>
      <c r="J17" s="3"/>
      <c r="K17" s="3"/>
    </row>
    <row r="18" spans="1:12" x14ac:dyDescent="0.25">
      <c r="G18" s="35" t="s">
        <v>56</v>
      </c>
      <c r="H18" s="33">
        <f>SUM(H16:H17)</f>
        <v>3178806</v>
      </c>
      <c r="K18" s="7">
        <f>+K7-K15</f>
        <v>3000000</v>
      </c>
    </row>
    <row r="20" spans="1:12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0"/>
    </row>
    <row r="21" spans="1:12" x14ac:dyDescent="0.25">
      <c r="A21" s="86" t="s">
        <v>30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31"/>
    </row>
    <row r="22" spans="1:12" x14ac:dyDescent="0.25">
      <c r="A22" s="88" t="s">
        <v>42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32"/>
    </row>
    <row r="23" spans="1:12" ht="45" x14ac:dyDescent="0.25">
      <c r="A23" s="22" t="s">
        <v>32</v>
      </c>
      <c r="B23" s="24" t="s">
        <v>20</v>
      </c>
      <c r="C23" s="16" t="s">
        <v>28</v>
      </c>
      <c r="D23" s="17" t="s">
        <v>14</v>
      </c>
      <c r="E23" s="17" t="s">
        <v>15</v>
      </c>
      <c r="F23" s="17" t="s">
        <v>17</v>
      </c>
      <c r="G23" s="18" t="s">
        <v>21</v>
      </c>
      <c r="H23" s="18" t="s">
        <v>22</v>
      </c>
      <c r="I23" s="18" t="s">
        <v>23</v>
      </c>
      <c r="J23" s="17" t="s">
        <v>24</v>
      </c>
      <c r="K23" s="17" t="s">
        <v>25</v>
      </c>
      <c r="L23" s="25" t="s">
        <v>26</v>
      </c>
    </row>
    <row r="24" spans="1:12" x14ac:dyDescent="0.25">
      <c r="A24" s="23">
        <v>45292</v>
      </c>
      <c r="B24" s="26">
        <v>45322</v>
      </c>
      <c r="C24" s="14">
        <v>45324</v>
      </c>
      <c r="D24" s="15" t="s">
        <v>31</v>
      </c>
      <c r="E24" s="15">
        <v>900092385</v>
      </c>
      <c r="F24" s="15" t="s">
        <v>34</v>
      </c>
      <c r="G24" s="12">
        <v>94060</v>
      </c>
      <c r="H24" s="12">
        <v>94060</v>
      </c>
      <c r="I24" s="12">
        <v>94060</v>
      </c>
      <c r="J24" s="13">
        <f>+I24/G24*100</f>
        <v>100</v>
      </c>
      <c r="K24" s="13">
        <f>+G24-I24</f>
        <v>0</v>
      </c>
      <c r="L24" s="27" t="s">
        <v>27</v>
      </c>
    </row>
    <row r="25" spans="1:12" x14ac:dyDescent="0.25">
      <c r="A25" s="23">
        <v>45310</v>
      </c>
      <c r="B25" s="26">
        <v>45642</v>
      </c>
      <c r="C25" s="14">
        <v>45378</v>
      </c>
      <c r="D25" s="15" t="s">
        <v>16</v>
      </c>
      <c r="E25" s="15">
        <v>30731878</v>
      </c>
      <c r="F25" s="15" t="s">
        <v>35</v>
      </c>
      <c r="G25" s="13">
        <v>4500000</v>
      </c>
      <c r="H25" s="12">
        <v>1500000</v>
      </c>
      <c r="I25" s="13">
        <v>4500000</v>
      </c>
      <c r="J25" s="13">
        <f>+I25/G25*100</f>
        <v>100</v>
      </c>
      <c r="K25" s="13">
        <f>+G25-I25</f>
        <v>0</v>
      </c>
      <c r="L25" s="27" t="s">
        <v>27</v>
      </c>
    </row>
    <row r="26" spans="1:12" x14ac:dyDescent="0.25">
      <c r="A26" s="46"/>
      <c r="B26" s="46"/>
      <c r="C26" s="47"/>
      <c r="D26" s="48"/>
      <c r="E26" s="48"/>
      <c r="F26" s="48"/>
      <c r="G26" s="37" t="s">
        <v>54</v>
      </c>
      <c r="H26" s="12">
        <f>SUM(H24:H25)</f>
        <v>1594060</v>
      </c>
      <c r="I26" s="49"/>
      <c r="J26" s="49"/>
      <c r="K26" s="49"/>
      <c r="L26" s="51"/>
    </row>
    <row r="27" spans="1:12" x14ac:dyDescent="0.25">
      <c r="A27" s="46"/>
      <c r="B27" s="46"/>
      <c r="C27" s="47"/>
      <c r="D27" s="48"/>
      <c r="E27" s="48"/>
      <c r="F27" s="48"/>
      <c r="G27" s="37" t="s">
        <v>55</v>
      </c>
      <c r="H27" s="12">
        <f>+H18</f>
        <v>3178806</v>
      </c>
      <c r="I27" s="49"/>
      <c r="J27" s="49"/>
      <c r="K27" s="49"/>
      <c r="L27" s="51"/>
    </row>
    <row r="28" spans="1:12" x14ac:dyDescent="0.25">
      <c r="A28" s="46"/>
      <c r="B28" s="46"/>
      <c r="C28" s="47"/>
      <c r="D28" s="48"/>
      <c r="E28" s="48"/>
      <c r="F28" s="48"/>
      <c r="G28" s="52" t="s">
        <v>56</v>
      </c>
      <c r="H28" s="12">
        <f>SUM(H26:H27)</f>
        <v>4772866</v>
      </c>
      <c r="I28" s="49"/>
      <c r="J28" s="49"/>
      <c r="K28" s="49">
        <f>+K25</f>
        <v>0</v>
      </c>
      <c r="L28" s="51"/>
    </row>
    <row r="29" spans="1:12" x14ac:dyDescent="0.25">
      <c r="A29" s="46"/>
      <c r="B29" s="46"/>
      <c r="C29" s="47"/>
      <c r="D29" s="48"/>
      <c r="E29" s="48"/>
      <c r="F29" s="48"/>
      <c r="G29" s="49"/>
      <c r="H29" s="50"/>
      <c r="I29" s="49"/>
      <c r="J29" s="49"/>
      <c r="K29" s="49"/>
      <c r="L29" s="51"/>
    </row>
    <row r="31" spans="1:12" x14ac:dyDescent="0.2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0"/>
    </row>
    <row r="32" spans="1:12" x14ac:dyDescent="0.25">
      <c r="A32" s="86" t="s">
        <v>30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31"/>
    </row>
    <row r="33" spans="1:12" x14ac:dyDescent="0.25">
      <c r="A33" s="88" t="s">
        <v>46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32"/>
    </row>
    <row r="34" spans="1:12" ht="45" x14ac:dyDescent="0.25">
      <c r="A34" s="22" t="s">
        <v>32</v>
      </c>
      <c r="B34" s="24" t="s">
        <v>20</v>
      </c>
      <c r="C34" s="16" t="s">
        <v>28</v>
      </c>
      <c r="D34" s="17" t="s">
        <v>14</v>
      </c>
      <c r="E34" s="17" t="s">
        <v>15</v>
      </c>
      <c r="F34" s="17" t="s">
        <v>17</v>
      </c>
      <c r="G34" s="18" t="s">
        <v>21</v>
      </c>
      <c r="H34" s="18" t="s">
        <v>22</v>
      </c>
      <c r="I34" s="18" t="s">
        <v>23</v>
      </c>
      <c r="J34" s="17" t="s">
        <v>24</v>
      </c>
      <c r="K34" s="17" t="s">
        <v>25</v>
      </c>
      <c r="L34" s="25" t="s">
        <v>26</v>
      </c>
    </row>
    <row r="35" spans="1:12" x14ac:dyDescent="0.25">
      <c r="A35" s="41">
        <v>45383</v>
      </c>
      <c r="B35" s="41">
        <v>45412</v>
      </c>
      <c r="C35" s="42">
        <v>45394</v>
      </c>
      <c r="D35" s="37" t="s">
        <v>31</v>
      </c>
      <c r="E35" s="37">
        <v>900092385</v>
      </c>
      <c r="F35" s="37" t="s">
        <v>47</v>
      </c>
      <c r="G35" s="38">
        <v>94060</v>
      </c>
      <c r="H35" s="38">
        <v>94060</v>
      </c>
      <c r="I35" s="38">
        <v>94060</v>
      </c>
      <c r="J35" s="45">
        <f>+I35/G35*100</f>
        <v>100</v>
      </c>
      <c r="K35" s="45">
        <f>+G35-I35</f>
        <v>0</v>
      </c>
      <c r="L35" s="39" t="s">
        <v>27</v>
      </c>
    </row>
    <row r="36" spans="1:12" x14ac:dyDescent="0.25">
      <c r="A36" s="41">
        <v>45386</v>
      </c>
      <c r="B36" s="41">
        <v>45412</v>
      </c>
      <c r="C36" s="42">
        <v>45409</v>
      </c>
      <c r="D36" s="37" t="s">
        <v>49</v>
      </c>
      <c r="E36" s="37">
        <v>31174691</v>
      </c>
      <c r="F36" s="37" t="s">
        <v>48</v>
      </c>
      <c r="G36" s="45">
        <v>797000</v>
      </c>
      <c r="H36" s="38">
        <v>797000</v>
      </c>
      <c r="I36" s="45">
        <v>797000</v>
      </c>
      <c r="J36" s="45">
        <f>+I36/G36*100</f>
        <v>100</v>
      </c>
      <c r="K36" s="45">
        <f>+G36-I36</f>
        <v>0</v>
      </c>
      <c r="L36" s="39" t="s">
        <v>27</v>
      </c>
    </row>
    <row r="37" spans="1:12" x14ac:dyDescent="0.25">
      <c r="A37" s="43">
        <v>45404</v>
      </c>
      <c r="B37" s="43">
        <v>45646</v>
      </c>
      <c r="C37" s="43">
        <v>45412</v>
      </c>
      <c r="D37" s="37" t="s">
        <v>16</v>
      </c>
      <c r="E37" s="37">
        <v>30731878</v>
      </c>
      <c r="F37" s="37" t="s">
        <v>50</v>
      </c>
      <c r="G37" s="44">
        <f>1500000*9</f>
        <v>13500000</v>
      </c>
      <c r="H37" s="40">
        <v>1500000</v>
      </c>
      <c r="I37" s="44">
        <f>+H37</f>
        <v>1500000</v>
      </c>
      <c r="J37" s="45">
        <f t="shared" ref="J37:J38" si="0">+I37/G37*100</f>
        <v>11.111111111111111</v>
      </c>
      <c r="K37" s="44">
        <f>+G37-I37</f>
        <v>12000000</v>
      </c>
      <c r="L37" s="3" t="s">
        <v>52</v>
      </c>
    </row>
    <row r="38" spans="1:12" x14ac:dyDescent="0.25">
      <c r="A38" s="41">
        <v>45383</v>
      </c>
      <c r="B38" s="41">
        <v>45412</v>
      </c>
      <c r="C38" s="42">
        <v>45412</v>
      </c>
      <c r="D38" s="37" t="s">
        <v>51</v>
      </c>
      <c r="E38" s="37">
        <v>860035827</v>
      </c>
      <c r="F38" s="3"/>
      <c r="G38" s="38">
        <v>53550</v>
      </c>
      <c r="H38" s="38">
        <v>53550</v>
      </c>
      <c r="I38" s="38">
        <v>53550</v>
      </c>
      <c r="J38" s="45">
        <f t="shared" si="0"/>
        <v>100</v>
      </c>
      <c r="K38" s="44"/>
      <c r="L38" s="3" t="s">
        <v>53</v>
      </c>
    </row>
    <row r="39" spans="1:12" x14ac:dyDescent="0.25">
      <c r="F39" s="37" t="s">
        <v>54</v>
      </c>
      <c r="G39" s="3"/>
      <c r="H39" s="53">
        <f>SUM(H35:H38)</f>
        <v>2444610</v>
      </c>
      <c r="I39" s="3"/>
      <c r="J39" s="3"/>
      <c r="K39" s="3"/>
    </row>
    <row r="40" spans="1:12" x14ac:dyDescent="0.25">
      <c r="F40" s="37" t="s">
        <v>55</v>
      </c>
      <c r="G40" s="3"/>
      <c r="H40" s="53">
        <f>+H28</f>
        <v>4772866</v>
      </c>
      <c r="I40" s="3"/>
      <c r="J40" s="3"/>
      <c r="K40" s="3"/>
    </row>
    <row r="41" spans="1:12" x14ac:dyDescent="0.25">
      <c r="A41" s="35"/>
      <c r="B41" s="35"/>
      <c r="C41" s="35"/>
      <c r="D41" s="35"/>
      <c r="E41" s="35"/>
      <c r="F41" s="52" t="s">
        <v>56</v>
      </c>
      <c r="G41" s="52"/>
      <c r="H41" s="54">
        <f>SUM(H39:H40)</f>
        <v>7217476</v>
      </c>
      <c r="I41" s="52"/>
      <c r="J41" s="52"/>
      <c r="K41" s="54">
        <f>+K37</f>
        <v>12000000</v>
      </c>
    </row>
    <row r="42" spans="1:12" x14ac:dyDescent="0.25">
      <c r="A42" s="36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2" x14ac:dyDescent="0.25">
      <c r="A43" s="36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2" x14ac:dyDescent="0.25">
      <c r="A44" s="36"/>
      <c r="B44" s="34"/>
      <c r="C44" s="34"/>
      <c r="D44" s="34"/>
      <c r="E44" s="34"/>
      <c r="F44" s="34"/>
      <c r="G44" s="34"/>
      <c r="H44" s="35"/>
      <c r="I44" s="35"/>
      <c r="J44" s="34"/>
      <c r="K44" s="34"/>
    </row>
    <row r="45" spans="1:12" x14ac:dyDescent="0.25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30"/>
    </row>
    <row r="46" spans="1:12" x14ac:dyDescent="0.25">
      <c r="A46" s="86" t="s">
        <v>30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31"/>
    </row>
    <row r="47" spans="1:12" x14ac:dyDescent="0.25">
      <c r="A47" s="88" t="s">
        <v>82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32"/>
    </row>
    <row r="48" spans="1:12" ht="45" x14ac:dyDescent="0.25">
      <c r="A48" s="22" t="s">
        <v>32</v>
      </c>
      <c r="B48" s="24" t="s">
        <v>20</v>
      </c>
      <c r="C48" s="16" t="s">
        <v>28</v>
      </c>
      <c r="D48" s="17" t="s">
        <v>14</v>
      </c>
      <c r="E48" s="17" t="s">
        <v>15</v>
      </c>
      <c r="F48" s="17" t="s">
        <v>17</v>
      </c>
      <c r="G48" s="18" t="s">
        <v>21</v>
      </c>
      <c r="H48" s="18" t="s">
        <v>22</v>
      </c>
      <c r="I48" s="18" t="s">
        <v>23</v>
      </c>
      <c r="J48" s="17" t="s">
        <v>24</v>
      </c>
      <c r="K48" s="17" t="s">
        <v>25</v>
      </c>
      <c r="L48" s="25" t="s">
        <v>26</v>
      </c>
    </row>
    <row r="49" spans="1:12" x14ac:dyDescent="0.25">
      <c r="A49" s="55">
        <v>45413</v>
      </c>
      <c r="B49" s="55">
        <v>45443</v>
      </c>
      <c r="C49" s="56">
        <v>45443</v>
      </c>
      <c r="D49" s="57" t="s">
        <v>31</v>
      </c>
      <c r="E49" s="57">
        <v>900092385</v>
      </c>
      <c r="F49" s="57" t="s">
        <v>47</v>
      </c>
      <c r="G49" s="58">
        <v>94060</v>
      </c>
      <c r="H49" s="58">
        <v>94060</v>
      </c>
      <c r="I49" s="58">
        <v>94060</v>
      </c>
      <c r="J49" s="45">
        <f t="shared" ref="J49" si="1">+I49/G49*100</f>
        <v>100</v>
      </c>
      <c r="K49" s="44">
        <f t="shared" ref="K49" si="2">+G49-I49</f>
        <v>0</v>
      </c>
      <c r="L49" s="39" t="s">
        <v>27</v>
      </c>
    </row>
    <row r="50" spans="1:12" x14ac:dyDescent="0.25">
      <c r="A50" s="55">
        <v>45413</v>
      </c>
      <c r="B50" s="55">
        <v>45443</v>
      </c>
      <c r="C50" s="56">
        <v>45435</v>
      </c>
      <c r="D50" s="57" t="s">
        <v>70</v>
      </c>
      <c r="E50" s="57">
        <v>800160251</v>
      </c>
      <c r="F50" s="57" t="s">
        <v>69</v>
      </c>
      <c r="G50" s="58">
        <v>6006000</v>
      </c>
      <c r="H50" s="58">
        <v>6006000</v>
      </c>
      <c r="I50" s="58">
        <v>6006000</v>
      </c>
      <c r="J50" s="45">
        <f t="shared" ref="J50:J55" si="3">+I50/G50*100</f>
        <v>100</v>
      </c>
      <c r="K50" s="44">
        <f t="shared" ref="K50:K57" si="4">+G50-I50</f>
        <v>0</v>
      </c>
      <c r="L50" s="39" t="s">
        <v>27</v>
      </c>
    </row>
    <row r="51" spans="1:12" x14ac:dyDescent="0.25">
      <c r="A51" s="55">
        <v>45413</v>
      </c>
      <c r="B51" s="55">
        <v>45808</v>
      </c>
      <c r="C51" s="56">
        <v>45441</v>
      </c>
      <c r="D51" s="57" t="s">
        <v>72</v>
      </c>
      <c r="E51" s="57">
        <v>811025615</v>
      </c>
      <c r="F51" s="57" t="s">
        <v>71</v>
      </c>
      <c r="G51" s="58">
        <v>2000000</v>
      </c>
      <c r="H51" s="58">
        <v>2000000</v>
      </c>
      <c r="I51" s="58">
        <v>2000000</v>
      </c>
      <c r="J51" s="45">
        <f t="shared" si="3"/>
        <v>100</v>
      </c>
      <c r="K51" s="44">
        <f t="shared" si="4"/>
        <v>0</v>
      </c>
      <c r="L51" s="39" t="s">
        <v>27</v>
      </c>
    </row>
    <row r="52" spans="1:12" x14ac:dyDescent="0.25">
      <c r="A52" s="55">
        <v>45413</v>
      </c>
      <c r="B52" s="55">
        <v>45808</v>
      </c>
      <c r="C52" s="56">
        <v>45441</v>
      </c>
      <c r="D52" s="57" t="s">
        <v>73</v>
      </c>
      <c r="E52" s="57">
        <v>31171579</v>
      </c>
      <c r="F52" s="57" t="s">
        <v>71</v>
      </c>
      <c r="G52" s="58">
        <f>1450000*2</f>
        <v>2900000</v>
      </c>
      <c r="H52" s="58">
        <v>1450000</v>
      </c>
      <c r="I52" s="58">
        <v>1450000</v>
      </c>
      <c r="J52" s="45">
        <f t="shared" si="3"/>
        <v>50</v>
      </c>
      <c r="K52" s="44">
        <f t="shared" si="4"/>
        <v>1450000</v>
      </c>
      <c r="L52" s="39" t="s">
        <v>27</v>
      </c>
    </row>
    <row r="53" spans="1:12" x14ac:dyDescent="0.25">
      <c r="A53" s="59">
        <v>45404</v>
      </c>
      <c r="B53" s="59">
        <v>45646</v>
      </c>
      <c r="C53" s="56">
        <v>45441</v>
      </c>
      <c r="D53" s="57" t="s">
        <v>16</v>
      </c>
      <c r="E53" s="57">
        <v>30731878</v>
      </c>
      <c r="F53" s="57" t="s">
        <v>50</v>
      </c>
      <c r="G53" s="44">
        <f>1500000*9</f>
        <v>13500000</v>
      </c>
      <c r="H53" s="58">
        <v>1500000</v>
      </c>
      <c r="I53" s="58">
        <f>+I37+H53</f>
        <v>3000000</v>
      </c>
      <c r="J53" s="45">
        <f t="shared" si="3"/>
        <v>22.222222222222221</v>
      </c>
      <c r="K53" s="44">
        <f t="shared" si="4"/>
        <v>10500000</v>
      </c>
      <c r="L53" s="3" t="s">
        <v>52</v>
      </c>
    </row>
    <row r="54" spans="1:12" x14ac:dyDescent="0.25">
      <c r="A54" s="55">
        <v>45422</v>
      </c>
      <c r="B54" s="55">
        <v>45646</v>
      </c>
      <c r="C54" s="56">
        <v>45441</v>
      </c>
      <c r="D54" s="57" t="s">
        <v>74</v>
      </c>
      <c r="E54" s="57">
        <v>94456709</v>
      </c>
      <c r="F54" s="57" t="s">
        <v>50</v>
      </c>
      <c r="G54" s="58">
        <v>5000000</v>
      </c>
      <c r="H54" s="58">
        <v>625000</v>
      </c>
      <c r="I54" s="58">
        <v>625000</v>
      </c>
      <c r="J54" s="45">
        <f t="shared" si="3"/>
        <v>12.5</v>
      </c>
      <c r="K54" s="44">
        <f t="shared" si="4"/>
        <v>4375000</v>
      </c>
      <c r="L54" s="3" t="s">
        <v>52</v>
      </c>
    </row>
    <row r="55" spans="1:12" x14ac:dyDescent="0.25">
      <c r="A55" s="55">
        <v>45413</v>
      </c>
      <c r="B55" s="55">
        <v>45443</v>
      </c>
      <c r="C55" s="56">
        <v>45443</v>
      </c>
      <c r="D55" s="57" t="s">
        <v>31</v>
      </c>
      <c r="E55" s="57">
        <v>900092385</v>
      </c>
      <c r="F55" s="57" t="s">
        <v>47</v>
      </c>
      <c r="G55" s="58">
        <v>94060</v>
      </c>
      <c r="H55" s="58">
        <v>94060</v>
      </c>
      <c r="I55" s="58">
        <v>94060</v>
      </c>
      <c r="J55" s="45">
        <f t="shared" si="3"/>
        <v>100</v>
      </c>
      <c r="K55" s="44">
        <f t="shared" si="4"/>
        <v>0</v>
      </c>
      <c r="L55" s="39" t="s">
        <v>27</v>
      </c>
    </row>
    <row r="56" spans="1:12" x14ac:dyDescent="0.25">
      <c r="A56" s="55">
        <v>45440</v>
      </c>
      <c r="B56" s="55">
        <v>45646</v>
      </c>
      <c r="C56" s="56"/>
      <c r="D56" s="37" t="s">
        <v>75</v>
      </c>
      <c r="E56" s="37">
        <v>16251080</v>
      </c>
      <c r="F56" s="37" t="s">
        <v>76</v>
      </c>
      <c r="G56" s="58">
        <v>13292500</v>
      </c>
      <c r="H56" s="58"/>
      <c r="I56" s="58"/>
      <c r="J56" s="45"/>
      <c r="K56" s="44">
        <f t="shared" si="4"/>
        <v>13292500</v>
      </c>
      <c r="L56" s="3" t="s">
        <v>52</v>
      </c>
    </row>
    <row r="57" spans="1:12" x14ac:dyDescent="0.25">
      <c r="A57" s="55">
        <v>45440</v>
      </c>
      <c r="B57" s="55">
        <v>45646</v>
      </c>
      <c r="C57" s="3"/>
      <c r="D57" s="37" t="s">
        <v>77</v>
      </c>
      <c r="E57" s="37">
        <v>1113619639</v>
      </c>
      <c r="F57" s="37" t="s">
        <v>78</v>
      </c>
      <c r="G57" s="60">
        <v>8892500</v>
      </c>
      <c r="H57" s="3"/>
      <c r="I57" s="3"/>
      <c r="J57" s="3"/>
      <c r="K57" s="44">
        <f t="shared" si="4"/>
        <v>8892500</v>
      </c>
      <c r="L57" s="3" t="s">
        <v>52</v>
      </c>
    </row>
    <row r="58" spans="1:12" x14ac:dyDescent="0.25">
      <c r="G58" s="3" t="s">
        <v>79</v>
      </c>
      <c r="H58" s="53">
        <f>SUM(H49:H57)</f>
        <v>11769120</v>
      </c>
      <c r="K58" s="53">
        <f>SUM(K50:K57)</f>
        <v>38510000</v>
      </c>
    </row>
    <row r="59" spans="1:12" x14ac:dyDescent="0.25">
      <c r="G59" s="3" t="s">
        <v>80</v>
      </c>
      <c r="H59" s="54">
        <f>+H41</f>
        <v>7217476</v>
      </c>
    </row>
    <row r="60" spans="1:12" x14ac:dyDescent="0.25">
      <c r="G60" s="3" t="s">
        <v>81</v>
      </c>
      <c r="H60" s="53">
        <f>+H58+H59</f>
        <v>18986596</v>
      </c>
    </row>
    <row r="61" spans="1:12" x14ac:dyDescent="0.25">
      <c r="B61" s="34"/>
      <c r="C61" s="34"/>
      <c r="D61" s="34"/>
      <c r="E61" s="34"/>
      <c r="F61" s="34"/>
      <c r="G61" s="34"/>
      <c r="H61" s="61">
        <f>+H60-18986596</f>
        <v>0</v>
      </c>
      <c r="I61" s="34"/>
    </row>
    <row r="62" spans="1:12" x14ac:dyDescent="0.25">
      <c r="B62" s="34"/>
      <c r="C62" s="34"/>
      <c r="D62" s="34"/>
      <c r="E62" s="34"/>
      <c r="F62" s="34"/>
      <c r="G62" s="34"/>
      <c r="H62" s="34"/>
      <c r="I62" s="34"/>
    </row>
    <row r="63" spans="1:12" x14ac:dyDescent="0.25">
      <c r="A63" s="36"/>
      <c r="B63" s="34"/>
      <c r="C63" s="34"/>
      <c r="D63" s="34"/>
      <c r="E63" s="34"/>
      <c r="F63" s="34"/>
      <c r="G63" s="34"/>
      <c r="H63" s="35"/>
      <c r="I63" s="35"/>
      <c r="J63" s="34"/>
      <c r="K63" s="34"/>
    </row>
    <row r="64" spans="1:12" x14ac:dyDescent="0.2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30"/>
    </row>
    <row r="65" spans="1:12" x14ac:dyDescent="0.25">
      <c r="A65" s="86" t="s">
        <v>30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31"/>
    </row>
    <row r="66" spans="1:12" x14ac:dyDescent="0.25">
      <c r="A66" s="88" t="s">
        <v>99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32"/>
    </row>
    <row r="67" spans="1:12" ht="45" x14ac:dyDescent="0.25">
      <c r="A67" s="22" t="s">
        <v>32</v>
      </c>
      <c r="B67" s="24" t="s">
        <v>20</v>
      </c>
      <c r="C67" s="16" t="s">
        <v>28</v>
      </c>
      <c r="D67" s="17" t="s">
        <v>14</v>
      </c>
      <c r="E67" s="17" t="s">
        <v>15</v>
      </c>
      <c r="F67" s="17" t="s">
        <v>17</v>
      </c>
      <c r="G67" s="18" t="s">
        <v>21</v>
      </c>
      <c r="H67" s="18" t="s">
        <v>22</v>
      </c>
      <c r="I67" s="18" t="s">
        <v>23</v>
      </c>
      <c r="J67" s="17" t="s">
        <v>24</v>
      </c>
      <c r="K67" s="17" t="s">
        <v>25</v>
      </c>
      <c r="L67" s="25" t="s">
        <v>26</v>
      </c>
    </row>
    <row r="68" spans="1:12" x14ac:dyDescent="0.25">
      <c r="A68" s="55">
        <v>45443</v>
      </c>
      <c r="B68" s="55">
        <v>45646</v>
      </c>
      <c r="C68" s="63">
        <v>45469</v>
      </c>
      <c r="D68" s="37" t="s">
        <v>88</v>
      </c>
      <c r="E68" s="37">
        <v>16257819</v>
      </c>
      <c r="F68" s="52" t="s">
        <v>85</v>
      </c>
      <c r="G68" s="64">
        <v>2810000</v>
      </c>
      <c r="H68" s="64">
        <v>810000</v>
      </c>
      <c r="I68" s="64">
        <v>810000</v>
      </c>
      <c r="J68" s="45">
        <f t="shared" ref="J68:J73" si="5">+I68/G68*100</f>
        <v>28.825622775800714</v>
      </c>
      <c r="K68" s="44">
        <f t="shared" ref="K68:K73" si="6">+G68-I68</f>
        <v>2000000</v>
      </c>
      <c r="L68" s="39" t="s">
        <v>27</v>
      </c>
    </row>
    <row r="69" spans="1:12" x14ac:dyDescent="0.25">
      <c r="A69" s="55">
        <v>45422</v>
      </c>
      <c r="B69" s="55">
        <v>45646</v>
      </c>
      <c r="C69" s="63">
        <v>45469</v>
      </c>
      <c r="D69" s="37" t="s">
        <v>74</v>
      </c>
      <c r="E69" s="37">
        <v>94456709</v>
      </c>
      <c r="F69" s="37" t="s">
        <v>86</v>
      </c>
      <c r="G69" s="58">
        <v>5000000</v>
      </c>
      <c r="H69" s="64">
        <v>625000</v>
      </c>
      <c r="I69" s="64">
        <f>+H69+I54</f>
        <v>1250000</v>
      </c>
      <c r="J69" s="45">
        <f t="shared" si="5"/>
        <v>25</v>
      </c>
      <c r="K69" s="44">
        <f t="shared" si="6"/>
        <v>3750000</v>
      </c>
      <c r="L69" s="39" t="s">
        <v>27</v>
      </c>
    </row>
    <row r="70" spans="1:12" x14ac:dyDescent="0.25">
      <c r="A70" s="59">
        <v>45404</v>
      </c>
      <c r="B70" s="59">
        <v>45646</v>
      </c>
      <c r="C70" s="63">
        <v>45469</v>
      </c>
      <c r="D70" s="37" t="s">
        <v>16</v>
      </c>
      <c r="E70" s="37">
        <v>30731878</v>
      </c>
      <c r="F70" s="37" t="s">
        <v>50</v>
      </c>
      <c r="G70" s="44">
        <f>1500000*9</f>
        <v>13500000</v>
      </c>
      <c r="H70" s="64">
        <v>1500000</v>
      </c>
      <c r="I70" s="64">
        <f>+H70+I53</f>
        <v>4500000</v>
      </c>
      <c r="J70" s="45">
        <f t="shared" si="5"/>
        <v>33.333333333333329</v>
      </c>
      <c r="K70" s="44">
        <f t="shared" si="6"/>
        <v>9000000</v>
      </c>
      <c r="L70" s="39" t="s">
        <v>27</v>
      </c>
    </row>
    <row r="71" spans="1:12" x14ac:dyDescent="0.25">
      <c r="A71" s="55">
        <v>45440</v>
      </c>
      <c r="B71" s="55">
        <v>45646</v>
      </c>
      <c r="C71" s="63">
        <v>45469</v>
      </c>
      <c r="D71" s="37" t="s">
        <v>77</v>
      </c>
      <c r="E71" s="37">
        <v>1113619639</v>
      </c>
      <c r="F71" s="37" t="s">
        <v>50</v>
      </c>
      <c r="G71" s="60">
        <v>8892500</v>
      </c>
      <c r="H71" s="64">
        <v>1372239</v>
      </c>
      <c r="I71" s="64">
        <f>+H71</f>
        <v>1372239</v>
      </c>
      <c r="J71" s="45">
        <f t="shared" si="5"/>
        <v>15.431419735732357</v>
      </c>
      <c r="K71" s="44">
        <f t="shared" si="6"/>
        <v>7520261</v>
      </c>
      <c r="L71" s="39" t="s">
        <v>27</v>
      </c>
    </row>
    <row r="72" spans="1:12" x14ac:dyDescent="0.25">
      <c r="A72" s="55">
        <v>45440</v>
      </c>
      <c r="B72" s="55">
        <v>45646</v>
      </c>
      <c r="C72" s="63">
        <v>45469</v>
      </c>
      <c r="D72" s="37" t="s">
        <v>75</v>
      </c>
      <c r="E72" s="37">
        <v>16251080</v>
      </c>
      <c r="F72" s="37" t="s">
        <v>92</v>
      </c>
      <c r="G72" s="58">
        <f>+G56</f>
        <v>13292500</v>
      </c>
      <c r="H72" s="64">
        <v>3216300</v>
      </c>
      <c r="I72" s="64">
        <v>3216300</v>
      </c>
      <c r="J72" s="45">
        <f t="shared" si="5"/>
        <v>24.196351325935677</v>
      </c>
      <c r="K72" s="44">
        <f t="shared" si="6"/>
        <v>10076200</v>
      </c>
      <c r="L72" s="39" t="s">
        <v>27</v>
      </c>
    </row>
    <row r="73" spans="1:12" x14ac:dyDescent="0.25">
      <c r="A73" s="3"/>
      <c r="B73" s="3"/>
      <c r="C73" s="63">
        <v>45469</v>
      </c>
      <c r="D73" s="37" t="s">
        <v>95</v>
      </c>
      <c r="E73" s="37">
        <v>860524654</v>
      </c>
      <c r="F73" s="37" t="s">
        <v>94</v>
      </c>
      <c r="G73" s="64">
        <v>5507427</v>
      </c>
      <c r="H73" s="64">
        <v>5507427</v>
      </c>
      <c r="I73" s="64">
        <v>5507427</v>
      </c>
      <c r="J73" s="45">
        <f t="shared" si="5"/>
        <v>100</v>
      </c>
      <c r="K73" s="44">
        <f t="shared" si="6"/>
        <v>0</v>
      </c>
      <c r="L73" s="39" t="s">
        <v>27</v>
      </c>
    </row>
    <row r="74" spans="1:12" x14ac:dyDescent="0.25">
      <c r="G74" s="3" t="s">
        <v>79</v>
      </c>
      <c r="H74" s="53">
        <f>SUM(H68:H73)</f>
        <v>13030966</v>
      </c>
    </row>
    <row r="75" spans="1:12" x14ac:dyDescent="0.25">
      <c r="G75" s="3" t="s">
        <v>80</v>
      </c>
      <c r="H75" s="53">
        <f>+H60</f>
        <v>18986596</v>
      </c>
    </row>
    <row r="76" spans="1:12" x14ac:dyDescent="0.25">
      <c r="G76" s="3" t="s">
        <v>81</v>
      </c>
      <c r="H76" s="53">
        <f>SUM(H74:H75)</f>
        <v>32017562</v>
      </c>
    </row>
    <row r="80" spans="1:12" x14ac:dyDescent="0.25">
      <c r="A80" s="36"/>
      <c r="B80" s="34"/>
      <c r="C80" s="34"/>
      <c r="D80" s="34"/>
      <c r="E80" s="34"/>
      <c r="F80" s="34"/>
      <c r="G80" s="34"/>
      <c r="H80" s="35"/>
      <c r="I80" s="35"/>
      <c r="J80" s="34"/>
      <c r="K80" s="34"/>
    </row>
    <row r="81" spans="1:12" x14ac:dyDescent="0.25">
      <c r="A81" s="28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30"/>
    </row>
    <row r="82" spans="1:12" x14ac:dyDescent="0.25">
      <c r="A82" s="86" t="s">
        <v>30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31"/>
    </row>
    <row r="83" spans="1:12" x14ac:dyDescent="0.25">
      <c r="A83" s="88" t="s">
        <v>100</v>
      </c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32"/>
    </row>
    <row r="84" spans="1:12" ht="45" x14ac:dyDescent="0.25">
      <c r="A84" s="22" t="s">
        <v>32</v>
      </c>
      <c r="B84" s="24" t="s">
        <v>20</v>
      </c>
      <c r="C84" s="16" t="s">
        <v>28</v>
      </c>
      <c r="D84" s="17" t="s">
        <v>14</v>
      </c>
      <c r="E84" s="17" t="s">
        <v>15</v>
      </c>
      <c r="F84" s="17" t="s">
        <v>17</v>
      </c>
      <c r="G84" s="18" t="s">
        <v>21</v>
      </c>
      <c r="H84" s="18" t="s">
        <v>22</v>
      </c>
      <c r="I84" s="18" t="s">
        <v>23</v>
      </c>
      <c r="J84" s="17" t="s">
        <v>24</v>
      </c>
      <c r="K84" s="17" t="s">
        <v>25</v>
      </c>
      <c r="L84" s="25" t="s">
        <v>26</v>
      </c>
    </row>
    <row r="85" spans="1:12" x14ac:dyDescent="0.25">
      <c r="A85" s="55">
        <v>45474</v>
      </c>
      <c r="B85" s="55">
        <v>45504</v>
      </c>
      <c r="C85" s="56">
        <v>45504</v>
      </c>
      <c r="D85" s="37" t="s">
        <v>31</v>
      </c>
      <c r="E85" s="37">
        <v>900092385</v>
      </c>
      <c r="F85" s="37" t="s">
        <v>96</v>
      </c>
      <c r="G85" s="64">
        <v>94060</v>
      </c>
      <c r="H85" s="64">
        <v>94060</v>
      </c>
      <c r="I85" s="64">
        <v>94060</v>
      </c>
      <c r="J85" s="45">
        <f t="shared" ref="J85:J90" si="7">+I85/G85*100</f>
        <v>100</v>
      </c>
      <c r="K85" s="44">
        <f t="shared" ref="K85:K90" si="8">+G85-I85</f>
        <v>0</v>
      </c>
      <c r="L85" s="39" t="s">
        <v>27</v>
      </c>
    </row>
    <row r="86" spans="1:12" x14ac:dyDescent="0.25">
      <c r="A86" s="55">
        <v>45462</v>
      </c>
      <c r="B86" s="55">
        <v>45646</v>
      </c>
      <c r="C86" s="63">
        <v>45497</v>
      </c>
      <c r="D86" s="37" t="s">
        <v>98</v>
      </c>
      <c r="E86" s="37">
        <v>94307365</v>
      </c>
      <c r="F86" s="37" t="s">
        <v>97</v>
      </c>
      <c r="G86" s="65">
        <v>5200000</v>
      </c>
      <c r="H86" s="64">
        <v>1300000</v>
      </c>
      <c r="I86" s="64">
        <v>1300000</v>
      </c>
      <c r="J86" s="45">
        <f t="shared" si="7"/>
        <v>25</v>
      </c>
      <c r="K86" s="44">
        <f t="shared" si="8"/>
        <v>3900000</v>
      </c>
      <c r="L86" s="39" t="s">
        <v>27</v>
      </c>
    </row>
    <row r="87" spans="1:12" x14ac:dyDescent="0.25">
      <c r="A87" s="55">
        <v>45440</v>
      </c>
      <c r="B87" s="55">
        <v>45646</v>
      </c>
      <c r="C87" s="63">
        <v>45503</v>
      </c>
      <c r="D87" s="37" t="s">
        <v>75</v>
      </c>
      <c r="E87" s="37">
        <v>16251080</v>
      </c>
      <c r="F87" s="37" t="s">
        <v>93</v>
      </c>
      <c r="G87" s="58">
        <f>+G72</f>
        <v>13292500</v>
      </c>
      <c r="H87" s="64">
        <v>2619350</v>
      </c>
      <c r="I87" s="64">
        <f>+I72+H87</f>
        <v>5835650</v>
      </c>
      <c r="J87" s="45">
        <f t="shared" si="7"/>
        <v>43.901824337032167</v>
      </c>
      <c r="K87" s="44">
        <f t="shared" si="8"/>
        <v>7456850</v>
      </c>
      <c r="L87" s="39" t="s">
        <v>27</v>
      </c>
    </row>
    <row r="88" spans="1:12" x14ac:dyDescent="0.25">
      <c r="A88" s="55">
        <v>45440</v>
      </c>
      <c r="B88" s="55">
        <v>45646</v>
      </c>
      <c r="C88" s="63">
        <v>45503</v>
      </c>
      <c r="D88" s="37" t="s">
        <v>77</v>
      </c>
      <c r="E88" s="37">
        <v>1113619639</v>
      </c>
      <c r="F88" s="37" t="s">
        <v>91</v>
      </c>
      <c r="G88" s="44">
        <f>1500000*9</f>
        <v>13500000</v>
      </c>
      <c r="H88" s="64">
        <v>1372240</v>
      </c>
      <c r="I88" s="64">
        <f>+H88+I71</f>
        <v>2744479</v>
      </c>
      <c r="J88" s="45">
        <f t="shared" si="7"/>
        <v>20.329474074074074</v>
      </c>
      <c r="K88" s="44">
        <f t="shared" si="8"/>
        <v>10755521</v>
      </c>
      <c r="L88" s="39" t="s">
        <v>27</v>
      </c>
    </row>
    <row r="89" spans="1:12" x14ac:dyDescent="0.25">
      <c r="A89" s="55">
        <v>45422</v>
      </c>
      <c r="B89" s="55">
        <v>45646</v>
      </c>
      <c r="C89" s="63">
        <v>45503</v>
      </c>
      <c r="D89" s="37" t="s">
        <v>74</v>
      </c>
      <c r="E89" s="37">
        <v>94456709</v>
      </c>
      <c r="F89" s="37" t="s">
        <v>89</v>
      </c>
      <c r="G89" s="58">
        <v>5000000</v>
      </c>
      <c r="H89" s="64">
        <v>625000</v>
      </c>
      <c r="I89" s="64">
        <f>+H89+I69</f>
        <v>1875000</v>
      </c>
      <c r="J89" s="45">
        <f t="shared" si="7"/>
        <v>37.5</v>
      </c>
      <c r="K89" s="44">
        <f t="shared" si="8"/>
        <v>3125000</v>
      </c>
      <c r="L89" s="39" t="s">
        <v>27</v>
      </c>
    </row>
    <row r="90" spans="1:12" x14ac:dyDescent="0.25">
      <c r="A90" s="59">
        <v>45404</v>
      </c>
      <c r="B90" s="59">
        <v>45646</v>
      </c>
      <c r="C90" s="63">
        <v>45503</v>
      </c>
      <c r="D90" s="37" t="s">
        <v>16</v>
      </c>
      <c r="E90" s="37">
        <v>30731878</v>
      </c>
      <c r="F90" s="37" t="s">
        <v>90</v>
      </c>
      <c r="G90" s="44">
        <f>1500000*9</f>
        <v>13500000</v>
      </c>
      <c r="H90" s="64">
        <v>1500000</v>
      </c>
      <c r="I90" s="64">
        <f>+H90+I70</f>
        <v>6000000</v>
      </c>
      <c r="J90" s="45">
        <f t="shared" si="7"/>
        <v>44.444444444444443</v>
      </c>
      <c r="K90" s="44">
        <f t="shared" si="8"/>
        <v>7500000</v>
      </c>
      <c r="L90" s="39" t="s">
        <v>27</v>
      </c>
    </row>
    <row r="91" spans="1:12" x14ac:dyDescent="0.25">
      <c r="G91" s="3" t="s">
        <v>79</v>
      </c>
      <c r="H91" s="53">
        <f>SUM(H85:H90)</f>
        <v>7510650</v>
      </c>
    </row>
    <row r="92" spans="1:12" x14ac:dyDescent="0.25">
      <c r="G92" s="3" t="s">
        <v>80</v>
      </c>
      <c r="H92" s="53">
        <f>+H76</f>
        <v>32017562</v>
      </c>
    </row>
    <row r="93" spans="1:12" x14ac:dyDescent="0.25">
      <c r="G93" s="3" t="s">
        <v>81</v>
      </c>
      <c r="H93" s="53">
        <f>SUM(H91:H92)</f>
        <v>39528212</v>
      </c>
    </row>
    <row r="97" spans="1:12" x14ac:dyDescent="0.25">
      <c r="A97" s="36"/>
      <c r="B97" s="34"/>
      <c r="C97" s="34"/>
      <c r="D97" s="34"/>
      <c r="E97" s="34"/>
      <c r="F97" s="34"/>
      <c r="G97" s="34"/>
      <c r="H97" s="35"/>
      <c r="I97" s="35"/>
      <c r="J97" s="34"/>
      <c r="K97" s="34"/>
    </row>
    <row r="98" spans="1:12" x14ac:dyDescent="0.25">
      <c r="A98" s="28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30"/>
    </row>
    <row r="99" spans="1:12" x14ac:dyDescent="0.25">
      <c r="A99" s="86" t="s">
        <v>30</v>
      </c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31"/>
    </row>
    <row r="100" spans="1:12" x14ac:dyDescent="0.25">
      <c r="A100" s="88" t="s">
        <v>101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32"/>
    </row>
    <row r="101" spans="1:12" ht="45" x14ac:dyDescent="0.25">
      <c r="A101" s="22" t="s">
        <v>32</v>
      </c>
      <c r="B101" s="24" t="s">
        <v>20</v>
      </c>
      <c r="C101" s="16" t="s">
        <v>28</v>
      </c>
      <c r="D101" s="17" t="s">
        <v>14</v>
      </c>
      <c r="E101" s="17" t="s">
        <v>15</v>
      </c>
      <c r="F101" s="17" t="s">
        <v>17</v>
      </c>
      <c r="G101" s="18" t="s">
        <v>21</v>
      </c>
      <c r="H101" s="18" t="s">
        <v>22</v>
      </c>
      <c r="I101" s="18" t="s">
        <v>23</v>
      </c>
      <c r="J101" s="17" t="s">
        <v>24</v>
      </c>
      <c r="K101" s="17" t="s">
        <v>25</v>
      </c>
      <c r="L101" s="25" t="s">
        <v>26</v>
      </c>
    </row>
    <row r="102" spans="1:12" x14ac:dyDescent="0.25">
      <c r="A102" s="55">
        <v>45505</v>
      </c>
      <c r="B102" s="55">
        <v>45535</v>
      </c>
      <c r="C102" s="63">
        <v>45524</v>
      </c>
      <c r="D102" s="37" t="s">
        <v>31</v>
      </c>
      <c r="E102" s="37">
        <v>900092385</v>
      </c>
      <c r="F102" s="37" t="s">
        <v>102</v>
      </c>
      <c r="G102" s="64">
        <v>94060</v>
      </c>
      <c r="H102" s="64">
        <v>94060</v>
      </c>
      <c r="I102" s="64">
        <v>94060</v>
      </c>
      <c r="J102" s="45">
        <f t="shared" ref="J102:J107" si="9">+I102/G102*100</f>
        <v>100</v>
      </c>
      <c r="K102" s="44">
        <f t="shared" ref="K102:K107" si="10">+G102-I102</f>
        <v>0</v>
      </c>
      <c r="L102" s="39" t="s">
        <v>27</v>
      </c>
    </row>
    <row r="103" spans="1:12" x14ac:dyDescent="0.25">
      <c r="A103" s="55">
        <v>45422</v>
      </c>
      <c r="B103" s="55">
        <v>45646</v>
      </c>
      <c r="C103" s="63">
        <v>45534</v>
      </c>
      <c r="D103" s="37" t="s">
        <v>74</v>
      </c>
      <c r="E103" s="37">
        <v>94456709</v>
      </c>
      <c r="F103" s="37" t="s">
        <v>89</v>
      </c>
      <c r="G103" s="64">
        <v>5000000</v>
      </c>
      <c r="H103" s="64">
        <v>625000</v>
      </c>
      <c r="I103" s="64">
        <f>+H103+I89</f>
        <v>2500000</v>
      </c>
      <c r="J103" s="45">
        <f t="shared" si="9"/>
        <v>50</v>
      </c>
      <c r="K103" s="44">
        <f t="shared" si="10"/>
        <v>2500000</v>
      </c>
      <c r="L103" s="39" t="s">
        <v>27</v>
      </c>
    </row>
    <row r="104" spans="1:12" x14ac:dyDescent="0.25">
      <c r="A104" s="55">
        <v>45440</v>
      </c>
      <c r="B104" s="55">
        <v>45646</v>
      </c>
      <c r="C104" s="63">
        <v>45534</v>
      </c>
      <c r="D104" s="37" t="s">
        <v>75</v>
      </c>
      <c r="E104" s="37">
        <v>16251080</v>
      </c>
      <c r="F104" s="37" t="s">
        <v>93</v>
      </c>
      <c r="G104" s="58">
        <f>+G87</f>
        <v>13292500</v>
      </c>
      <c r="H104" s="66">
        <v>1649110</v>
      </c>
      <c r="I104" s="66">
        <f>+H104+I87</f>
        <v>7484760</v>
      </c>
      <c r="J104" s="45">
        <f t="shared" si="9"/>
        <v>56.308143690050784</v>
      </c>
      <c r="K104" s="44">
        <f t="shared" si="10"/>
        <v>5807740</v>
      </c>
      <c r="L104" s="39" t="s">
        <v>27</v>
      </c>
    </row>
    <row r="105" spans="1:12" x14ac:dyDescent="0.25">
      <c r="A105" s="55">
        <v>45443</v>
      </c>
      <c r="B105" s="55">
        <v>45646</v>
      </c>
      <c r="C105" s="63">
        <v>45534</v>
      </c>
      <c r="D105" s="37" t="s">
        <v>88</v>
      </c>
      <c r="E105" s="37">
        <v>16257819</v>
      </c>
      <c r="F105" s="37" t="s">
        <v>87</v>
      </c>
      <c r="G105" s="64">
        <v>2810000</v>
      </c>
      <c r="H105" s="64">
        <v>1000000</v>
      </c>
      <c r="I105" s="64">
        <f>+H105+I68</f>
        <v>1810000</v>
      </c>
      <c r="J105" s="45">
        <f t="shared" si="9"/>
        <v>64.412811387900362</v>
      </c>
      <c r="K105" s="44">
        <f t="shared" si="10"/>
        <v>1000000</v>
      </c>
      <c r="L105" s="39" t="s">
        <v>27</v>
      </c>
    </row>
    <row r="106" spans="1:12" x14ac:dyDescent="0.25">
      <c r="A106" s="55">
        <v>45462</v>
      </c>
      <c r="B106" s="55">
        <v>45646</v>
      </c>
      <c r="C106" s="63">
        <v>45534</v>
      </c>
      <c r="D106" s="37" t="s">
        <v>98</v>
      </c>
      <c r="E106" s="37">
        <v>94307365</v>
      </c>
      <c r="F106" s="37" t="s">
        <v>97</v>
      </c>
      <c r="G106" s="65">
        <v>5200000</v>
      </c>
      <c r="H106" s="64">
        <v>1300000</v>
      </c>
      <c r="I106" s="64">
        <f>+H106+I86</f>
        <v>2600000</v>
      </c>
      <c r="J106" s="45">
        <f t="shared" si="9"/>
        <v>50</v>
      </c>
      <c r="K106" s="44">
        <f t="shared" si="10"/>
        <v>2600000</v>
      </c>
      <c r="L106" s="39" t="s">
        <v>27</v>
      </c>
    </row>
    <row r="107" spans="1:12" x14ac:dyDescent="0.25">
      <c r="A107" s="55">
        <v>45440</v>
      </c>
      <c r="B107" s="55">
        <v>45646</v>
      </c>
      <c r="C107" s="63">
        <v>45534</v>
      </c>
      <c r="D107" s="37" t="s">
        <v>77</v>
      </c>
      <c r="E107" s="37">
        <v>1113619639</v>
      </c>
      <c r="F107" s="37" t="s">
        <v>91</v>
      </c>
      <c r="G107" s="44">
        <f>1500000*9</f>
        <v>13500000</v>
      </c>
      <c r="H107" s="64">
        <v>1372240</v>
      </c>
      <c r="I107" s="64">
        <f>+H107+I88</f>
        <v>4116719</v>
      </c>
      <c r="J107" s="45">
        <f t="shared" si="9"/>
        <v>30.494214814814814</v>
      </c>
      <c r="K107" s="44">
        <f t="shared" si="10"/>
        <v>9383281</v>
      </c>
      <c r="L107" s="39" t="s">
        <v>27</v>
      </c>
    </row>
    <row r="108" spans="1:12" x14ac:dyDescent="0.25">
      <c r="A108" s="59">
        <v>45523</v>
      </c>
      <c r="B108" s="59">
        <v>45535</v>
      </c>
      <c r="C108" s="63">
        <v>45534</v>
      </c>
      <c r="D108" s="37" t="s">
        <v>104</v>
      </c>
      <c r="E108" s="37">
        <v>900941915</v>
      </c>
      <c r="F108" s="37" t="s">
        <v>103</v>
      </c>
      <c r="G108" s="64">
        <v>5199293</v>
      </c>
      <c r="H108" s="64">
        <v>5199293</v>
      </c>
      <c r="I108" s="64">
        <v>5199293</v>
      </c>
      <c r="J108" s="45">
        <f t="shared" ref="J108:J109" si="11">+I108/G108*100</f>
        <v>100</v>
      </c>
      <c r="K108" s="44">
        <f t="shared" ref="K108:K109" si="12">+G108-I108</f>
        <v>0</v>
      </c>
      <c r="L108" s="39" t="s">
        <v>27</v>
      </c>
    </row>
    <row r="109" spans="1:12" x14ac:dyDescent="0.25">
      <c r="A109" s="59">
        <v>45404</v>
      </c>
      <c r="B109" s="59">
        <v>45646</v>
      </c>
      <c r="C109" s="63">
        <v>45534</v>
      </c>
      <c r="D109" s="37" t="s">
        <v>16</v>
      </c>
      <c r="E109" s="37">
        <v>30731878</v>
      </c>
      <c r="F109" s="37" t="s">
        <v>90</v>
      </c>
      <c r="G109" s="44">
        <f>1500000*9</f>
        <v>13500000</v>
      </c>
      <c r="H109" s="64">
        <v>1500000</v>
      </c>
      <c r="I109" s="64">
        <f>+H109+I90</f>
        <v>7500000</v>
      </c>
      <c r="J109" s="45">
        <f t="shared" si="11"/>
        <v>55.555555555555557</v>
      </c>
      <c r="K109" s="44">
        <f t="shared" si="12"/>
        <v>6000000</v>
      </c>
      <c r="L109" s="39" t="s">
        <v>27</v>
      </c>
    </row>
    <row r="110" spans="1:12" x14ac:dyDescent="0.25">
      <c r="A110" s="59">
        <v>45523</v>
      </c>
      <c r="B110" s="59">
        <v>45535</v>
      </c>
      <c r="C110" s="63">
        <v>45534</v>
      </c>
      <c r="D110" s="37" t="s">
        <v>106</v>
      </c>
      <c r="E110" s="37">
        <v>815002815</v>
      </c>
      <c r="F110" s="37" t="s">
        <v>105</v>
      </c>
      <c r="G110" s="64">
        <v>476000</v>
      </c>
      <c r="H110" s="64">
        <v>476000</v>
      </c>
      <c r="I110" s="64">
        <v>476000</v>
      </c>
      <c r="J110" s="45"/>
      <c r="K110" s="44"/>
      <c r="L110" s="39"/>
    </row>
    <row r="111" spans="1:12" x14ac:dyDescent="0.25">
      <c r="G111" s="67" t="s">
        <v>79</v>
      </c>
      <c r="H111" s="68">
        <f>SUM(H102:H110)</f>
        <v>13215703</v>
      </c>
      <c r="K111" s="33"/>
    </row>
    <row r="112" spans="1:12" x14ac:dyDescent="0.25">
      <c r="G112" s="3" t="s">
        <v>80</v>
      </c>
      <c r="H112" s="53">
        <f>+H93</f>
        <v>39528212</v>
      </c>
      <c r="I112" s="33"/>
    </row>
    <row r="113" spans="1:12" x14ac:dyDescent="0.25">
      <c r="G113" s="3" t="s">
        <v>81</v>
      </c>
      <c r="H113" s="53">
        <f>SUM(H111:H112)</f>
        <v>52743915</v>
      </c>
    </row>
    <row r="115" spans="1:12" x14ac:dyDescent="0.25">
      <c r="A115" s="28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30"/>
    </row>
    <row r="116" spans="1:12" x14ac:dyDescent="0.25">
      <c r="A116" s="86" t="s">
        <v>30</v>
      </c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31"/>
    </row>
    <row r="117" spans="1:12" x14ac:dyDescent="0.25">
      <c r="A117" s="88" t="s">
        <v>108</v>
      </c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32"/>
    </row>
    <row r="118" spans="1:12" ht="45" x14ac:dyDescent="0.25">
      <c r="A118" s="22" t="s">
        <v>32</v>
      </c>
      <c r="B118" s="24" t="s">
        <v>20</v>
      </c>
      <c r="C118" s="16" t="s">
        <v>28</v>
      </c>
      <c r="D118" s="17" t="s">
        <v>14</v>
      </c>
      <c r="E118" s="17" t="s">
        <v>15</v>
      </c>
      <c r="F118" s="17" t="s">
        <v>17</v>
      </c>
      <c r="G118" s="18" t="s">
        <v>21</v>
      </c>
      <c r="H118" s="18" t="s">
        <v>22</v>
      </c>
      <c r="I118" s="18" t="s">
        <v>23</v>
      </c>
      <c r="J118" s="17" t="s">
        <v>24</v>
      </c>
      <c r="K118" s="17" t="s">
        <v>25</v>
      </c>
      <c r="L118" s="25" t="s">
        <v>26</v>
      </c>
    </row>
    <row r="119" spans="1:12" x14ac:dyDescent="0.25">
      <c r="A119" s="55">
        <v>45505</v>
      </c>
      <c r="B119" s="55">
        <v>45535</v>
      </c>
      <c r="C119" s="36">
        <v>45562</v>
      </c>
      <c r="D119" s="37" t="s">
        <v>31</v>
      </c>
      <c r="E119" s="37">
        <v>900092385</v>
      </c>
      <c r="F119" s="37" t="s">
        <v>102</v>
      </c>
      <c r="G119" s="64">
        <v>94518</v>
      </c>
      <c r="H119" s="64">
        <v>94518</v>
      </c>
      <c r="I119" s="64">
        <v>94518</v>
      </c>
      <c r="J119" s="45">
        <f t="shared" ref="J119:J124" si="13">+I119/G119*100</f>
        <v>100</v>
      </c>
      <c r="K119" s="44">
        <f t="shared" ref="K119:K124" si="14">+G119-I119</f>
        <v>0</v>
      </c>
      <c r="L119" s="39" t="s">
        <v>27</v>
      </c>
    </row>
    <row r="120" spans="1:12" x14ac:dyDescent="0.25">
      <c r="A120" s="55">
        <v>45422</v>
      </c>
      <c r="B120" s="55">
        <v>45646</v>
      </c>
      <c r="C120" s="36">
        <v>45562</v>
      </c>
      <c r="D120" s="37" t="s">
        <v>74</v>
      </c>
      <c r="E120" s="37">
        <v>94456709</v>
      </c>
      <c r="F120" s="37" t="s">
        <v>89</v>
      </c>
      <c r="G120" s="64">
        <v>5000000</v>
      </c>
      <c r="H120" s="64">
        <v>625000</v>
      </c>
      <c r="I120" s="64">
        <f>+H120+I103</f>
        <v>3125000</v>
      </c>
      <c r="J120" s="45">
        <f t="shared" si="13"/>
        <v>62.5</v>
      </c>
      <c r="K120" s="44">
        <f t="shared" si="14"/>
        <v>1875000</v>
      </c>
      <c r="L120" s="39" t="s">
        <v>109</v>
      </c>
    </row>
    <row r="121" spans="1:12" x14ac:dyDescent="0.25">
      <c r="A121" s="55">
        <v>45440</v>
      </c>
      <c r="B121" s="55">
        <v>45646</v>
      </c>
      <c r="C121" s="36">
        <v>45562</v>
      </c>
      <c r="D121" s="37" t="s">
        <v>75</v>
      </c>
      <c r="E121" s="37">
        <v>16251080</v>
      </c>
      <c r="F121" s="37" t="s">
        <v>93</v>
      </c>
      <c r="G121" s="58">
        <f>+G104</f>
        <v>13292500</v>
      </c>
      <c r="H121" s="66">
        <v>1407740</v>
      </c>
      <c r="I121" s="66">
        <f>+H121+I104</f>
        <v>8892500</v>
      </c>
      <c r="J121" s="45">
        <f t="shared" si="13"/>
        <v>66.898627045326307</v>
      </c>
      <c r="K121" s="44">
        <f t="shared" si="14"/>
        <v>4400000</v>
      </c>
      <c r="L121" s="39" t="s">
        <v>109</v>
      </c>
    </row>
    <row r="122" spans="1:12" x14ac:dyDescent="0.25">
      <c r="A122" s="55">
        <v>45462</v>
      </c>
      <c r="B122" s="55">
        <v>45646</v>
      </c>
      <c r="C122" s="36">
        <v>45562</v>
      </c>
      <c r="D122" s="37" t="s">
        <v>98</v>
      </c>
      <c r="E122" s="37">
        <v>94307365</v>
      </c>
      <c r="F122" s="37" t="s">
        <v>97</v>
      </c>
      <c r="G122" s="65">
        <v>5200000</v>
      </c>
      <c r="H122" s="64">
        <v>1300000</v>
      </c>
      <c r="I122" s="64">
        <f>+I106+H122</f>
        <v>3900000</v>
      </c>
      <c r="J122" s="45">
        <f t="shared" si="13"/>
        <v>75</v>
      </c>
      <c r="K122" s="44">
        <f t="shared" si="14"/>
        <v>1300000</v>
      </c>
      <c r="L122" s="39" t="s">
        <v>27</v>
      </c>
    </row>
    <row r="123" spans="1:12" x14ac:dyDescent="0.25">
      <c r="A123" s="55">
        <v>45440</v>
      </c>
      <c r="B123" s="55">
        <v>45646</v>
      </c>
      <c r="C123" s="36">
        <v>45562</v>
      </c>
      <c r="D123" s="37" t="s">
        <v>77</v>
      </c>
      <c r="E123" s="37">
        <v>1113619639</v>
      </c>
      <c r="F123" s="37" t="s">
        <v>91</v>
      </c>
      <c r="G123" s="44">
        <f>1500000*9</f>
        <v>13500000</v>
      </c>
      <c r="H123" s="64">
        <v>1372240</v>
      </c>
      <c r="I123" s="64">
        <f>+H123+I107</f>
        <v>5488959</v>
      </c>
      <c r="J123" s="45">
        <f t="shared" si="13"/>
        <v>40.658955555555551</v>
      </c>
      <c r="K123" s="44">
        <f t="shared" si="14"/>
        <v>8011041</v>
      </c>
      <c r="L123" s="39" t="s">
        <v>109</v>
      </c>
    </row>
    <row r="124" spans="1:12" x14ac:dyDescent="0.25">
      <c r="A124" s="59">
        <v>45404</v>
      </c>
      <c r="B124" s="59">
        <v>45646</v>
      </c>
      <c r="C124" s="63">
        <v>45562</v>
      </c>
      <c r="D124" s="37" t="s">
        <v>16</v>
      </c>
      <c r="E124" s="37">
        <v>30731878</v>
      </c>
      <c r="F124" s="37" t="s">
        <v>90</v>
      </c>
      <c r="G124" s="44">
        <f>1500000*9</f>
        <v>13500000</v>
      </c>
      <c r="H124" s="64">
        <v>1500000</v>
      </c>
      <c r="I124" s="64">
        <f>+H124+I109</f>
        <v>9000000</v>
      </c>
      <c r="J124" s="45">
        <f t="shared" si="13"/>
        <v>66.666666666666657</v>
      </c>
      <c r="K124" s="44">
        <f t="shared" si="14"/>
        <v>4500000</v>
      </c>
      <c r="L124" s="39" t="s">
        <v>109</v>
      </c>
    </row>
    <row r="125" spans="1:12" x14ac:dyDescent="0.25">
      <c r="G125" s="67" t="s">
        <v>79</v>
      </c>
      <c r="H125" s="68">
        <f>SUM(H119:H124)</f>
        <v>6299498</v>
      </c>
      <c r="K125" s="33"/>
    </row>
    <row r="126" spans="1:12" x14ac:dyDescent="0.25">
      <c r="G126" s="3" t="s">
        <v>80</v>
      </c>
      <c r="H126" s="53">
        <f>+H113</f>
        <v>52743915</v>
      </c>
      <c r="I126" s="33"/>
    </row>
    <row r="127" spans="1:12" x14ac:dyDescent="0.25">
      <c r="G127" s="3" t="s">
        <v>81</v>
      </c>
      <c r="H127" s="53">
        <f>SUM(H125:H126)</f>
        <v>59043413</v>
      </c>
    </row>
    <row r="128" spans="1:12" x14ac:dyDescent="0.25">
      <c r="A128" s="35"/>
      <c r="B128" s="35"/>
      <c r="C128" s="35"/>
      <c r="D128" s="35"/>
      <c r="E128" s="35"/>
      <c r="F128" s="35"/>
      <c r="G128" s="35"/>
      <c r="H128" s="34"/>
      <c r="I128" s="34"/>
      <c r="J128" s="34"/>
      <c r="K128" s="34"/>
    </row>
    <row r="129" spans="1:12" x14ac:dyDescent="0.25">
      <c r="A129" s="36"/>
      <c r="B129" s="34"/>
      <c r="C129" s="34"/>
      <c r="D129" s="34"/>
      <c r="E129" s="34"/>
      <c r="F129" s="34"/>
      <c r="G129" s="34"/>
      <c r="H129" s="34"/>
      <c r="I129" s="34"/>
      <c r="J129" s="34"/>
      <c r="K129" s="34"/>
    </row>
    <row r="130" spans="1:12" x14ac:dyDescent="0.25">
      <c r="A130" s="28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30"/>
    </row>
    <row r="131" spans="1:12" x14ac:dyDescent="0.25">
      <c r="A131" s="86" t="s">
        <v>30</v>
      </c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31"/>
    </row>
    <row r="132" spans="1:12" x14ac:dyDescent="0.25">
      <c r="A132" s="88" t="s">
        <v>115</v>
      </c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32"/>
    </row>
    <row r="133" spans="1:12" ht="45" x14ac:dyDescent="0.25">
      <c r="A133" s="22" t="s">
        <v>32</v>
      </c>
      <c r="B133" s="24" t="s">
        <v>20</v>
      </c>
      <c r="C133" s="16" t="s">
        <v>28</v>
      </c>
      <c r="D133" s="17" t="s">
        <v>14</v>
      </c>
      <c r="E133" s="17" t="s">
        <v>15</v>
      </c>
      <c r="F133" s="17" t="s">
        <v>17</v>
      </c>
      <c r="G133" s="18" t="s">
        <v>21</v>
      </c>
      <c r="H133" s="18" t="s">
        <v>22</v>
      </c>
      <c r="I133" s="18" t="s">
        <v>23</v>
      </c>
      <c r="J133" s="17" t="s">
        <v>24</v>
      </c>
      <c r="K133" s="17" t="s">
        <v>25</v>
      </c>
      <c r="L133" s="25" t="s">
        <v>26</v>
      </c>
    </row>
    <row r="134" spans="1:12" x14ac:dyDescent="0.25">
      <c r="A134" s="55">
        <v>45505</v>
      </c>
      <c r="B134" s="55">
        <v>45535</v>
      </c>
      <c r="C134" s="72">
        <v>45581</v>
      </c>
      <c r="D134" s="73" t="s">
        <v>31</v>
      </c>
      <c r="E134" s="73">
        <v>900092385</v>
      </c>
      <c r="F134" s="73" t="s">
        <v>96</v>
      </c>
      <c r="G134" s="74">
        <v>209021</v>
      </c>
      <c r="H134" s="74">
        <v>209021</v>
      </c>
      <c r="I134" s="74">
        <v>209021</v>
      </c>
      <c r="J134" s="45">
        <f t="shared" ref="J134:J140" si="15">+I134/G134*100</f>
        <v>100</v>
      </c>
      <c r="K134" s="44">
        <f t="shared" ref="K134:K140" si="16">+G134-I134</f>
        <v>0</v>
      </c>
      <c r="L134" s="39" t="s">
        <v>27</v>
      </c>
    </row>
    <row r="135" spans="1:12" x14ac:dyDescent="0.25">
      <c r="A135" s="55">
        <v>45566</v>
      </c>
      <c r="B135" s="55">
        <v>45606</v>
      </c>
      <c r="C135" s="72">
        <v>45593</v>
      </c>
      <c r="D135" s="73" t="s">
        <v>113</v>
      </c>
      <c r="E135" s="73">
        <v>901145051</v>
      </c>
      <c r="F135" s="73" t="s">
        <v>112</v>
      </c>
      <c r="G135" s="66">
        <v>13670000</v>
      </c>
      <c r="H135" s="66">
        <v>13670000</v>
      </c>
      <c r="I135" s="66">
        <v>13670000</v>
      </c>
      <c r="J135" s="45"/>
      <c r="K135" s="44"/>
      <c r="L135" s="39" t="s">
        <v>27</v>
      </c>
    </row>
    <row r="136" spans="1:12" x14ac:dyDescent="0.25">
      <c r="A136" s="55">
        <v>45462</v>
      </c>
      <c r="B136" s="55">
        <v>45646</v>
      </c>
      <c r="C136" s="72">
        <v>45593</v>
      </c>
      <c r="D136" s="73" t="s">
        <v>98</v>
      </c>
      <c r="E136" s="73">
        <v>94307365</v>
      </c>
      <c r="F136" s="73" t="s">
        <v>97</v>
      </c>
      <c r="G136" s="74">
        <f>+G122</f>
        <v>5200000</v>
      </c>
      <c r="H136" s="74">
        <v>1300000</v>
      </c>
      <c r="I136" s="74">
        <f>+H136+I122</f>
        <v>5200000</v>
      </c>
      <c r="J136" s="45">
        <f t="shared" si="15"/>
        <v>100</v>
      </c>
      <c r="K136" s="44">
        <f t="shared" si="16"/>
        <v>0</v>
      </c>
      <c r="L136" s="39" t="s">
        <v>27</v>
      </c>
    </row>
    <row r="137" spans="1:12" x14ac:dyDescent="0.25">
      <c r="A137" s="55">
        <v>45440</v>
      </c>
      <c r="B137" s="55">
        <v>45646</v>
      </c>
      <c r="C137" s="72">
        <v>45593</v>
      </c>
      <c r="D137" s="73" t="s">
        <v>77</v>
      </c>
      <c r="E137" s="73">
        <v>1113619639</v>
      </c>
      <c r="F137" s="73" t="s">
        <v>91</v>
      </c>
      <c r="G137" s="66">
        <f>+G123</f>
        <v>13500000</v>
      </c>
      <c r="H137" s="66">
        <v>1955340</v>
      </c>
      <c r="I137" s="66">
        <f>+H137+I123</f>
        <v>7444299</v>
      </c>
      <c r="J137" s="45">
        <f t="shared" si="15"/>
        <v>55.142955555555552</v>
      </c>
      <c r="K137" s="44">
        <f>21604451-17000000</f>
        <v>4604451</v>
      </c>
      <c r="L137" s="39" t="s">
        <v>109</v>
      </c>
    </row>
    <row r="138" spans="1:12" x14ac:dyDescent="0.25">
      <c r="A138" s="55">
        <v>45462</v>
      </c>
      <c r="B138" s="55">
        <v>45646</v>
      </c>
      <c r="C138" s="72">
        <v>45593</v>
      </c>
      <c r="D138" s="73" t="s">
        <v>16</v>
      </c>
      <c r="E138" s="73">
        <v>30731878</v>
      </c>
      <c r="F138" s="73" t="s">
        <v>90</v>
      </c>
      <c r="G138" s="74">
        <f>+G124</f>
        <v>13500000</v>
      </c>
      <c r="H138" s="74">
        <v>1500000</v>
      </c>
      <c r="I138" s="74">
        <f>+H138+I124</f>
        <v>10500000</v>
      </c>
      <c r="J138" s="45">
        <f t="shared" si="15"/>
        <v>77.777777777777786</v>
      </c>
      <c r="K138" s="44">
        <f t="shared" si="16"/>
        <v>3000000</v>
      </c>
      <c r="L138" s="39" t="s">
        <v>109</v>
      </c>
    </row>
    <row r="139" spans="1:12" x14ac:dyDescent="0.25">
      <c r="A139" s="55">
        <v>45422</v>
      </c>
      <c r="B139" s="55">
        <v>45646</v>
      </c>
      <c r="C139" s="72">
        <v>45593</v>
      </c>
      <c r="D139" s="73" t="s">
        <v>74</v>
      </c>
      <c r="E139" s="73">
        <v>94456709</v>
      </c>
      <c r="F139" s="73" t="s">
        <v>89</v>
      </c>
      <c r="G139" s="74">
        <f>+G120</f>
        <v>5000000</v>
      </c>
      <c r="H139" s="74">
        <v>625000</v>
      </c>
      <c r="I139" s="74">
        <f>+H139+I120</f>
        <v>3750000</v>
      </c>
      <c r="J139" s="45">
        <f t="shared" si="15"/>
        <v>75</v>
      </c>
      <c r="K139" s="44">
        <f t="shared" si="16"/>
        <v>1250000</v>
      </c>
      <c r="L139" s="39" t="s">
        <v>109</v>
      </c>
    </row>
    <row r="140" spans="1:12" x14ac:dyDescent="0.25">
      <c r="A140" s="55">
        <v>45443</v>
      </c>
      <c r="B140" s="55">
        <v>45646</v>
      </c>
      <c r="C140" s="72">
        <v>45593</v>
      </c>
      <c r="D140" s="73" t="s">
        <v>88</v>
      </c>
      <c r="E140" s="73">
        <v>16257819</v>
      </c>
      <c r="F140" s="73" t="s">
        <v>87</v>
      </c>
      <c r="G140" s="74">
        <f>+G105</f>
        <v>2810000</v>
      </c>
      <c r="H140" s="74">
        <v>1000000</v>
      </c>
      <c r="I140" s="74">
        <f>+H140+I105</f>
        <v>2810000</v>
      </c>
      <c r="J140" s="45">
        <f t="shared" si="15"/>
        <v>100</v>
      </c>
      <c r="K140" s="44">
        <f t="shared" si="16"/>
        <v>0</v>
      </c>
      <c r="L140" s="39" t="s">
        <v>27</v>
      </c>
    </row>
    <row r="141" spans="1:12" x14ac:dyDescent="0.25">
      <c r="A141" s="59">
        <v>45566</v>
      </c>
      <c r="B141" s="59">
        <v>45611</v>
      </c>
      <c r="C141" s="72">
        <v>45593</v>
      </c>
      <c r="D141" s="73" t="s">
        <v>75</v>
      </c>
      <c r="E141" s="73">
        <v>16251080</v>
      </c>
      <c r="F141" s="73" t="s">
        <v>114</v>
      </c>
      <c r="G141" s="74">
        <f>+G121</f>
        <v>13292500</v>
      </c>
      <c r="H141" s="74">
        <v>4331150</v>
      </c>
      <c r="I141" s="74">
        <f>+H141+I121</f>
        <v>13223650</v>
      </c>
      <c r="J141" s="45">
        <f t="shared" ref="J141:J142" si="17">+I141/G141*100</f>
        <v>99.482038743652438</v>
      </c>
      <c r="K141" s="44">
        <f t="shared" ref="K141:K142" si="18">+G141-I141</f>
        <v>68850</v>
      </c>
      <c r="L141" s="39" t="s">
        <v>27</v>
      </c>
    </row>
    <row r="142" spans="1:12" x14ac:dyDescent="0.25">
      <c r="A142" s="59">
        <v>45566</v>
      </c>
      <c r="B142" s="59">
        <v>45626</v>
      </c>
      <c r="C142" s="72"/>
      <c r="D142" s="73" t="s">
        <v>118</v>
      </c>
      <c r="E142" s="73"/>
      <c r="F142" s="73" t="s">
        <v>119</v>
      </c>
      <c r="G142" s="74">
        <v>4499390</v>
      </c>
      <c r="H142" s="74"/>
      <c r="I142" s="74"/>
      <c r="J142" s="45">
        <f t="shared" si="17"/>
        <v>0</v>
      </c>
      <c r="K142" s="44">
        <f t="shared" si="18"/>
        <v>4499390</v>
      </c>
      <c r="L142" s="39" t="s">
        <v>109</v>
      </c>
    </row>
    <row r="143" spans="1:12" x14ac:dyDescent="0.25">
      <c r="A143" s="59">
        <v>45585</v>
      </c>
      <c r="B143" s="59">
        <v>45646</v>
      </c>
      <c r="C143" s="72"/>
      <c r="D143" s="73" t="s">
        <v>116</v>
      </c>
      <c r="E143" s="73"/>
      <c r="F143" s="73" t="s">
        <v>117</v>
      </c>
      <c r="G143" s="74">
        <v>17000000</v>
      </c>
      <c r="H143" s="74"/>
      <c r="I143" s="74">
        <v>0</v>
      </c>
      <c r="J143" s="45">
        <f t="shared" ref="J143" si="19">+I143/G143*100</f>
        <v>0</v>
      </c>
      <c r="K143" s="44">
        <f t="shared" ref="K143" si="20">+G143-I143</f>
        <v>17000000</v>
      </c>
      <c r="L143" s="39" t="s">
        <v>109</v>
      </c>
    </row>
    <row r="144" spans="1:12" x14ac:dyDescent="0.25">
      <c r="G144" s="67" t="s">
        <v>79</v>
      </c>
      <c r="H144" s="68">
        <f>SUM(H134:H141)</f>
        <v>24590511</v>
      </c>
    </row>
    <row r="145" spans="1:12" x14ac:dyDescent="0.25">
      <c r="G145" s="3" t="s">
        <v>80</v>
      </c>
      <c r="H145" s="53">
        <f>+H127</f>
        <v>59043413</v>
      </c>
      <c r="I145" s="33"/>
      <c r="K145" s="33"/>
    </row>
    <row r="146" spans="1:12" x14ac:dyDescent="0.25">
      <c r="G146" s="3" t="s">
        <v>81</v>
      </c>
      <c r="H146" s="53">
        <f>SUM(H144:H145)</f>
        <v>83633924</v>
      </c>
    </row>
    <row r="147" spans="1:12" x14ac:dyDescent="0.25">
      <c r="A147" s="36"/>
      <c r="B147" s="34"/>
      <c r="C147" s="34"/>
      <c r="D147" s="34"/>
      <c r="E147" s="34"/>
      <c r="F147" s="62"/>
      <c r="G147" s="34"/>
      <c r="H147" s="34"/>
      <c r="I147" s="34"/>
      <c r="J147" s="34"/>
      <c r="K147" s="34"/>
    </row>
    <row r="148" spans="1:12" x14ac:dyDescent="0.25">
      <c r="A148" s="36"/>
      <c r="B148" s="34"/>
      <c r="C148" s="34"/>
      <c r="D148" s="34"/>
      <c r="E148" s="34"/>
      <c r="F148" s="34"/>
      <c r="G148" s="34"/>
      <c r="H148" s="34"/>
      <c r="I148" s="34"/>
      <c r="J148" s="34"/>
      <c r="K148" s="34"/>
    </row>
    <row r="149" spans="1:12" x14ac:dyDescent="0.25">
      <c r="A149" s="36"/>
      <c r="B149" s="34"/>
      <c r="C149" s="34"/>
      <c r="D149" s="34"/>
      <c r="E149" s="34"/>
      <c r="F149" s="34"/>
      <c r="G149" s="34"/>
      <c r="H149" s="34"/>
      <c r="I149" s="34"/>
      <c r="J149" s="34"/>
      <c r="K149" s="34"/>
    </row>
    <row r="150" spans="1:12" x14ac:dyDescent="0.25">
      <c r="A150" s="28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30"/>
    </row>
    <row r="151" spans="1:12" x14ac:dyDescent="0.25">
      <c r="A151" s="86" t="s">
        <v>30</v>
      </c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31"/>
    </row>
    <row r="152" spans="1:12" x14ac:dyDescent="0.25">
      <c r="A152" s="88" t="s">
        <v>131</v>
      </c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32"/>
    </row>
    <row r="153" spans="1:12" ht="45" x14ac:dyDescent="0.25">
      <c r="A153" s="22" t="s">
        <v>32</v>
      </c>
      <c r="B153" s="24" t="s">
        <v>20</v>
      </c>
      <c r="C153" s="16" t="s">
        <v>28</v>
      </c>
      <c r="D153" s="17" t="s">
        <v>14</v>
      </c>
      <c r="E153" s="17" t="s">
        <v>15</v>
      </c>
      <c r="F153" s="17" t="s">
        <v>17</v>
      </c>
      <c r="G153" s="18" t="s">
        <v>21</v>
      </c>
      <c r="H153" s="18" t="s">
        <v>22</v>
      </c>
      <c r="I153" s="18" t="s">
        <v>23</v>
      </c>
      <c r="J153" s="17" t="s">
        <v>24</v>
      </c>
      <c r="K153" s="17" t="s">
        <v>25</v>
      </c>
      <c r="L153" s="25" t="s">
        <v>26</v>
      </c>
    </row>
    <row r="154" spans="1:12" ht="37.5" customHeight="1" x14ac:dyDescent="0.25">
      <c r="A154" s="59">
        <v>45585</v>
      </c>
      <c r="B154" s="59">
        <v>45646</v>
      </c>
      <c r="C154" s="72">
        <v>45610</v>
      </c>
      <c r="D154" s="73" t="s">
        <v>126</v>
      </c>
      <c r="E154" s="73">
        <v>14701587</v>
      </c>
      <c r="F154" s="79" t="s">
        <v>125</v>
      </c>
      <c r="G154" s="74">
        <v>17000000</v>
      </c>
      <c r="H154" s="74">
        <v>8500000</v>
      </c>
      <c r="I154" s="74">
        <v>8500000</v>
      </c>
      <c r="J154" s="45">
        <f t="shared" ref="J154:J161" si="21">+I154/G154*100</f>
        <v>50</v>
      </c>
      <c r="K154" s="44">
        <f t="shared" ref="K154:K161" si="22">+G154-I154</f>
        <v>8500000</v>
      </c>
      <c r="L154" s="39"/>
    </row>
    <row r="155" spans="1:12" x14ac:dyDescent="0.25">
      <c r="A155" s="55">
        <v>45609</v>
      </c>
      <c r="B155" s="55">
        <v>45626</v>
      </c>
      <c r="C155" s="72">
        <v>45610</v>
      </c>
      <c r="D155" s="73" t="s">
        <v>113</v>
      </c>
      <c r="E155" s="73">
        <v>901145051</v>
      </c>
      <c r="F155" s="73" t="s">
        <v>127</v>
      </c>
      <c r="G155" s="74">
        <v>3324966</v>
      </c>
      <c r="H155" s="74">
        <v>3324966</v>
      </c>
      <c r="I155" s="74">
        <v>3324966</v>
      </c>
      <c r="J155" s="45">
        <f t="shared" si="21"/>
        <v>100</v>
      </c>
      <c r="K155" s="44">
        <f t="shared" si="22"/>
        <v>0</v>
      </c>
      <c r="L155" s="39" t="s">
        <v>27</v>
      </c>
    </row>
    <row r="156" spans="1:12" x14ac:dyDescent="0.25">
      <c r="A156" s="72">
        <v>45618</v>
      </c>
      <c r="B156" s="72">
        <v>45646</v>
      </c>
      <c r="C156" s="72">
        <v>45614</v>
      </c>
      <c r="D156" s="73" t="s">
        <v>75</v>
      </c>
      <c r="E156" s="73">
        <v>16251080</v>
      </c>
      <c r="F156" s="73" t="s">
        <v>114</v>
      </c>
      <c r="G156" s="74">
        <f>+G141+5200000</f>
        <v>18492500</v>
      </c>
      <c r="H156" s="74">
        <v>68850</v>
      </c>
      <c r="I156" s="74">
        <f>+H156+I141</f>
        <v>13292500</v>
      </c>
      <c r="J156" s="45">
        <f t="shared" si="21"/>
        <v>71.880492091388405</v>
      </c>
      <c r="K156" s="44">
        <f t="shared" si="22"/>
        <v>5200000</v>
      </c>
      <c r="L156" s="39" t="s">
        <v>109</v>
      </c>
    </row>
    <row r="157" spans="1:12" x14ac:dyDescent="0.25">
      <c r="A157" s="55">
        <v>45422</v>
      </c>
      <c r="B157" s="55">
        <v>45646</v>
      </c>
      <c r="C157" s="72">
        <v>45623</v>
      </c>
      <c r="D157" s="73" t="s">
        <v>74</v>
      </c>
      <c r="E157" s="73">
        <v>94456709</v>
      </c>
      <c r="F157" s="73" t="s">
        <v>89</v>
      </c>
      <c r="G157" s="74">
        <v>5000000</v>
      </c>
      <c r="H157" s="74">
        <v>625000</v>
      </c>
      <c r="I157" s="74">
        <f>+H157+I139</f>
        <v>4375000</v>
      </c>
      <c r="J157" s="45">
        <f t="shared" si="21"/>
        <v>87.5</v>
      </c>
      <c r="K157" s="44">
        <f t="shared" si="22"/>
        <v>625000</v>
      </c>
      <c r="L157" s="39" t="s">
        <v>109</v>
      </c>
    </row>
    <row r="158" spans="1:12" x14ac:dyDescent="0.25">
      <c r="A158" s="55">
        <v>45462</v>
      </c>
      <c r="B158" s="55">
        <v>45646</v>
      </c>
      <c r="C158" s="72">
        <v>45623</v>
      </c>
      <c r="D158" s="73" t="s">
        <v>16</v>
      </c>
      <c r="E158" s="73">
        <v>30731878</v>
      </c>
      <c r="F158" s="73" t="s">
        <v>90</v>
      </c>
      <c r="G158" s="74">
        <v>13500000</v>
      </c>
      <c r="H158" s="74">
        <v>1500000</v>
      </c>
      <c r="I158" s="74">
        <f>+H158+I138</f>
        <v>12000000</v>
      </c>
      <c r="J158" s="45">
        <f t="shared" si="21"/>
        <v>88.888888888888886</v>
      </c>
      <c r="K158" s="44">
        <f t="shared" si="22"/>
        <v>1500000</v>
      </c>
      <c r="L158" s="39" t="s">
        <v>109</v>
      </c>
    </row>
    <row r="159" spans="1:12" x14ac:dyDescent="0.25">
      <c r="A159" s="55">
        <v>45440</v>
      </c>
      <c r="B159" s="55">
        <v>45646</v>
      </c>
      <c r="C159" s="72">
        <v>45624</v>
      </c>
      <c r="D159" s="73" t="s">
        <v>77</v>
      </c>
      <c r="E159" s="73">
        <v>1113619639</v>
      </c>
      <c r="F159" s="73" t="s">
        <v>91</v>
      </c>
      <c r="G159" s="74">
        <v>12048750</v>
      </c>
      <c r="H159" s="74">
        <v>1372240</v>
      </c>
      <c r="I159" s="74">
        <f>+H159+I137</f>
        <v>8816539</v>
      </c>
      <c r="J159" s="45">
        <f t="shared" si="21"/>
        <v>73.173889407614894</v>
      </c>
      <c r="K159" s="44">
        <f t="shared" si="22"/>
        <v>3232211</v>
      </c>
      <c r="L159" s="39" t="s">
        <v>109</v>
      </c>
    </row>
    <row r="160" spans="1:12" x14ac:dyDescent="0.25">
      <c r="A160" s="59">
        <v>45566</v>
      </c>
      <c r="B160" s="59">
        <v>45626</v>
      </c>
      <c r="C160" s="72">
        <v>45624</v>
      </c>
      <c r="D160" s="73" t="s">
        <v>129</v>
      </c>
      <c r="E160" s="73">
        <v>901163092</v>
      </c>
      <c r="F160" s="73" t="s">
        <v>128</v>
      </c>
      <c r="G160" s="74">
        <v>4499390</v>
      </c>
      <c r="H160" s="74">
        <v>4499390</v>
      </c>
      <c r="I160" s="74">
        <v>4499390</v>
      </c>
      <c r="J160" s="45">
        <f t="shared" si="21"/>
        <v>100</v>
      </c>
      <c r="K160" s="44">
        <f t="shared" si="22"/>
        <v>0</v>
      </c>
      <c r="L160" s="39" t="s">
        <v>27</v>
      </c>
    </row>
    <row r="161" spans="1:12" x14ac:dyDescent="0.25">
      <c r="A161" s="72">
        <v>45597</v>
      </c>
      <c r="B161" s="73" t="s">
        <v>130</v>
      </c>
      <c r="C161" s="72">
        <v>45626</v>
      </c>
      <c r="D161" s="73" t="s">
        <v>51</v>
      </c>
      <c r="E161" s="73">
        <v>860035827</v>
      </c>
      <c r="F161" s="73"/>
      <c r="G161" s="66">
        <v>407456</v>
      </c>
      <c r="H161" s="66">
        <v>407456</v>
      </c>
      <c r="I161" s="66">
        <v>407456</v>
      </c>
      <c r="J161" s="45">
        <f t="shared" si="21"/>
        <v>100</v>
      </c>
      <c r="K161" s="44">
        <f t="shared" si="22"/>
        <v>0</v>
      </c>
      <c r="L161" s="39" t="s">
        <v>27</v>
      </c>
    </row>
    <row r="162" spans="1:12" x14ac:dyDescent="0.25">
      <c r="A162" s="71"/>
      <c r="B162" s="70"/>
      <c r="C162" s="71"/>
      <c r="D162" s="70"/>
      <c r="E162" s="70"/>
      <c r="F162" s="70"/>
      <c r="G162" s="81" t="s">
        <v>79</v>
      </c>
      <c r="H162" s="82">
        <f>SUM(H154:H161)</f>
        <v>20297902</v>
      </c>
      <c r="I162" s="80"/>
      <c r="J162" s="76"/>
      <c r="K162" s="83">
        <f>+K159+K158+K157+K156+K154+K52</f>
        <v>20507211</v>
      </c>
    </row>
    <row r="163" spans="1:12" x14ac:dyDescent="0.25">
      <c r="A163" s="71"/>
      <c r="B163" s="70"/>
      <c r="C163" s="71"/>
      <c r="D163" s="70"/>
      <c r="E163" s="70"/>
      <c r="F163" s="70"/>
      <c r="G163" s="10" t="s">
        <v>80</v>
      </c>
      <c r="H163" s="84">
        <f>+H146</f>
        <v>83633924</v>
      </c>
      <c r="I163" s="80"/>
      <c r="J163" s="76"/>
      <c r="K163" s="76"/>
    </row>
    <row r="164" spans="1:12" x14ac:dyDescent="0.25">
      <c r="A164" s="71"/>
      <c r="B164" s="70"/>
      <c r="C164" s="71"/>
      <c r="D164" s="70"/>
      <c r="E164" s="70"/>
      <c r="F164" s="70"/>
      <c r="G164" s="10" t="s">
        <v>81</v>
      </c>
      <c r="H164" s="84">
        <f>SUM(H162:H163)</f>
        <v>103931826</v>
      </c>
      <c r="I164" s="80"/>
      <c r="J164" s="76"/>
      <c r="K164" s="76"/>
    </row>
    <row r="165" spans="1:12" x14ac:dyDescent="0.25">
      <c r="A165" s="71"/>
      <c r="B165" s="70"/>
      <c r="C165" s="70"/>
      <c r="D165" s="70"/>
      <c r="E165" s="70"/>
      <c r="F165" s="70"/>
      <c r="G165" s="70"/>
      <c r="H165" s="70"/>
      <c r="I165" s="70"/>
      <c r="J165" s="70"/>
      <c r="K165" s="70"/>
    </row>
    <row r="168" spans="1:12" x14ac:dyDescent="0.25">
      <c r="A168" s="76"/>
      <c r="B168" s="76"/>
      <c r="C168" s="76"/>
      <c r="D168" s="76"/>
      <c r="E168" s="76"/>
      <c r="F168" s="76"/>
      <c r="G168" s="76"/>
      <c r="H168" s="70"/>
      <c r="I168" s="70"/>
      <c r="J168" s="70"/>
      <c r="K168" s="70"/>
    </row>
    <row r="169" spans="1:12" x14ac:dyDescent="0.25">
      <c r="A169" s="71"/>
      <c r="B169" s="70"/>
      <c r="C169" s="70"/>
      <c r="D169" s="70"/>
      <c r="E169" s="70"/>
      <c r="F169" s="77"/>
      <c r="G169" s="70"/>
      <c r="H169" s="70"/>
      <c r="I169" s="75"/>
      <c r="J169" s="70"/>
      <c r="K169" s="70"/>
    </row>
    <row r="170" spans="1:12" x14ac:dyDescent="0.25">
      <c r="A170" s="71"/>
      <c r="B170" s="70"/>
      <c r="C170" s="70"/>
      <c r="D170" s="70"/>
      <c r="E170" s="70"/>
      <c r="F170" s="70"/>
      <c r="G170" s="70"/>
      <c r="H170" s="70"/>
      <c r="I170" s="75"/>
      <c r="J170" s="70"/>
      <c r="K170" s="70"/>
    </row>
    <row r="171" spans="1:12" x14ac:dyDescent="0.25">
      <c r="A171" s="71"/>
      <c r="B171" s="70"/>
      <c r="C171" s="70"/>
      <c r="D171" s="70"/>
      <c r="E171" s="70"/>
      <c r="F171" s="70"/>
      <c r="G171" s="70"/>
      <c r="H171" s="70"/>
      <c r="I171" s="75"/>
      <c r="J171" s="70"/>
      <c r="K171" s="70"/>
    </row>
    <row r="172" spans="1:12" x14ac:dyDescent="0.25">
      <c r="A172" s="71"/>
      <c r="B172" s="70"/>
      <c r="C172" s="70"/>
      <c r="D172" s="70"/>
      <c r="E172" s="70"/>
      <c r="F172" s="70"/>
      <c r="G172" s="70"/>
      <c r="H172" s="70"/>
      <c r="I172" s="75"/>
      <c r="J172" s="70"/>
      <c r="K172" s="70"/>
    </row>
    <row r="173" spans="1:12" x14ac:dyDescent="0.25">
      <c r="A173" s="71"/>
      <c r="B173" s="70"/>
      <c r="C173" s="70"/>
      <c r="D173" s="70"/>
      <c r="E173" s="70"/>
      <c r="F173" s="70"/>
      <c r="G173" s="70"/>
      <c r="H173" s="70"/>
      <c r="I173" s="75"/>
      <c r="J173" s="70"/>
      <c r="K173" s="70"/>
    </row>
    <row r="174" spans="1:12" x14ac:dyDescent="0.25">
      <c r="A174" s="71"/>
      <c r="B174" s="70"/>
      <c r="C174" s="70"/>
      <c r="D174" s="70"/>
      <c r="E174" s="70"/>
      <c r="F174" s="70"/>
      <c r="G174" s="70"/>
      <c r="H174" s="70"/>
      <c r="I174" s="75"/>
      <c r="J174" s="70"/>
      <c r="K174" s="70"/>
    </row>
    <row r="175" spans="1:12" x14ac:dyDescent="0.25">
      <c r="A175" s="71"/>
      <c r="B175" s="70"/>
      <c r="C175" s="70"/>
      <c r="D175" s="70"/>
      <c r="E175" s="70"/>
      <c r="F175" s="70"/>
      <c r="G175" s="70"/>
      <c r="H175" s="70"/>
      <c r="I175" s="75"/>
      <c r="J175" s="70"/>
      <c r="K175" s="70"/>
    </row>
    <row r="176" spans="1:12" x14ac:dyDescent="0.25">
      <c r="A176" s="71"/>
      <c r="B176" s="70"/>
      <c r="C176" s="70"/>
      <c r="D176" s="70"/>
      <c r="E176" s="70"/>
      <c r="F176" s="70"/>
      <c r="G176" s="70"/>
      <c r="H176" s="76"/>
      <c r="I176" s="78"/>
      <c r="J176" s="70"/>
      <c r="K176" s="70"/>
    </row>
  </sheetData>
  <mergeCells count="22">
    <mergeCell ref="A131:K131"/>
    <mergeCell ref="A132:K132"/>
    <mergeCell ref="A116:K116"/>
    <mergeCell ref="A117:K117"/>
    <mergeCell ref="A46:K46"/>
    <mergeCell ref="A47:K47"/>
    <mergeCell ref="A151:K151"/>
    <mergeCell ref="A152:K152"/>
    <mergeCell ref="A22:K22"/>
    <mergeCell ref="B2:L2"/>
    <mergeCell ref="B3:L3"/>
    <mergeCell ref="A11:K11"/>
    <mergeCell ref="A12:K12"/>
    <mergeCell ref="A21:K21"/>
    <mergeCell ref="A32:K32"/>
    <mergeCell ref="A33:K33"/>
    <mergeCell ref="A99:K99"/>
    <mergeCell ref="A100:K100"/>
    <mergeCell ref="A65:K65"/>
    <mergeCell ref="A66:K66"/>
    <mergeCell ref="A82:K82"/>
    <mergeCell ref="A83:K83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GASTOS</vt:lpstr>
      <vt:lpstr>GASTOS POR MES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Claudia Burgos</cp:lastModifiedBy>
  <cp:lastPrinted>2024-12-10T17:24:31Z</cp:lastPrinted>
  <dcterms:created xsi:type="dcterms:W3CDTF">2013-11-01T01:28:32Z</dcterms:created>
  <dcterms:modified xsi:type="dcterms:W3CDTF">2024-12-11T14:21:44Z</dcterms:modified>
</cp:coreProperties>
</file>