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E. IRURITA\Desktop\"/>
    </mc:Choice>
  </mc:AlternateContent>
  <bookViews>
    <workbookView xWindow="0" yWindow="0" windowWidth="28770" windowHeight="12300" activeTab="2"/>
  </bookViews>
  <sheets>
    <sheet name="INGRESOS" sheetId="1" r:id="rId1"/>
    <sheet name="GASTOS" sheetId="3" r:id="rId2"/>
    <sheet name="GASTOS POR MES" sheetId="5" r:id="rId3"/>
  </sheets>
  <definedNames>
    <definedName name="_xlnm.Print_Area" localSheetId="1">GASTOS!$A$1:$C$60</definedName>
    <definedName name="_xlnm.Print_Area" localSheetId="2">'GASTOS POR MES'!$A$39:$L$56</definedName>
    <definedName name="_xlnm.Print_Area" localSheetId="0">INGRESOS!$A$1:$C$50</definedName>
  </definedNames>
  <calcPr calcId="162913"/>
</workbook>
</file>

<file path=xl/calcChain.xml><?xml version="1.0" encoding="utf-8"?>
<calcChain xmlns="http://schemas.openxmlformats.org/spreadsheetml/2006/main">
  <c r="K74" i="5" l="1"/>
  <c r="J74" i="5"/>
  <c r="H78" i="5"/>
  <c r="G67" i="5"/>
  <c r="K73" i="5"/>
  <c r="J73" i="5"/>
  <c r="K69" i="5"/>
  <c r="J69" i="5"/>
  <c r="K67" i="5"/>
  <c r="J67" i="5"/>
  <c r="K66" i="5"/>
  <c r="J66" i="5"/>
  <c r="K65" i="5"/>
  <c r="J65" i="5"/>
  <c r="C59" i="3" l="1"/>
  <c r="B60" i="3"/>
  <c r="C35" i="3"/>
  <c r="B37" i="3"/>
  <c r="C36" i="3" s="1"/>
  <c r="B29" i="1"/>
  <c r="B8" i="1"/>
  <c r="H36" i="5" l="1"/>
  <c r="H35" i="5"/>
  <c r="H14" i="5"/>
  <c r="H56" i="5" s="1"/>
  <c r="H79" i="5" s="1"/>
  <c r="H55" i="5"/>
  <c r="I47" i="5"/>
  <c r="I52" i="5" s="1"/>
  <c r="I34" i="5"/>
  <c r="J34" i="5" s="1"/>
  <c r="I32" i="5"/>
  <c r="I24" i="5"/>
  <c r="K24" i="5" s="1"/>
  <c r="I13" i="5"/>
  <c r="K13" i="5" s="1"/>
  <c r="I12" i="5"/>
  <c r="J12" i="5" s="1"/>
  <c r="I10" i="5"/>
  <c r="K10" i="5" s="1"/>
  <c r="I8" i="5"/>
  <c r="K8" i="5" s="1"/>
  <c r="K9" i="5"/>
  <c r="J9" i="5"/>
  <c r="K7" i="5"/>
  <c r="J7" i="5"/>
  <c r="K6" i="5"/>
  <c r="J6" i="5"/>
  <c r="K51" i="5"/>
  <c r="J51" i="5"/>
  <c r="K49" i="5"/>
  <c r="J49" i="5"/>
  <c r="K47" i="5"/>
  <c r="K44" i="5"/>
  <c r="J44" i="5"/>
  <c r="K34" i="5"/>
  <c r="K32" i="5"/>
  <c r="J32" i="5"/>
  <c r="K30" i="5"/>
  <c r="J30" i="5"/>
  <c r="K29" i="5"/>
  <c r="J29" i="5"/>
  <c r="K26" i="5"/>
  <c r="J26" i="5"/>
  <c r="K23" i="5"/>
  <c r="J23" i="5"/>
  <c r="K22" i="5"/>
  <c r="J22" i="5"/>
  <c r="K20" i="5"/>
  <c r="J20" i="5"/>
  <c r="J10" i="5"/>
  <c r="K5" i="5"/>
  <c r="J5" i="5"/>
  <c r="K4" i="5"/>
  <c r="J4" i="5"/>
  <c r="J52" i="5" l="1"/>
  <c r="I72" i="5"/>
  <c r="K52" i="5"/>
  <c r="I27" i="5"/>
  <c r="J13" i="5"/>
  <c r="J47" i="5"/>
  <c r="I21" i="5"/>
  <c r="I25" i="5"/>
  <c r="I28" i="5"/>
  <c r="I46" i="5"/>
  <c r="J24" i="5"/>
  <c r="K12" i="5"/>
  <c r="J8" i="5"/>
  <c r="C34" i="3"/>
  <c r="B34" i="1"/>
  <c r="C32" i="1" s="1"/>
  <c r="J28" i="5" l="1"/>
  <c r="I33" i="5"/>
  <c r="K21" i="5"/>
  <c r="I50" i="5"/>
  <c r="J21" i="5"/>
  <c r="K28" i="5"/>
  <c r="J46" i="5"/>
  <c r="K46" i="5"/>
  <c r="J25" i="5"/>
  <c r="K25" i="5"/>
  <c r="J27" i="5"/>
  <c r="K27" i="5"/>
  <c r="I31" i="5"/>
  <c r="K72" i="5"/>
  <c r="I75" i="5"/>
  <c r="J72" i="5"/>
  <c r="C31" i="1"/>
  <c r="C33" i="1"/>
  <c r="C30" i="1"/>
  <c r="J11" i="5"/>
  <c r="K11" i="5"/>
  <c r="K14" i="5" s="1"/>
  <c r="K75" i="5" l="1"/>
  <c r="J75" i="5"/>
  <c r="J31" i="5"/>
  <c r="I45" i="5"/>
  <c r="K31" i="5"/>
  <c r="J50" i="5"/>
  <c r="I70" i="5"/>
  <c r="K50" i="5"/>
  <c r="I48" i="5"/>
  <c r="K33" i="5"/>
  <c r="K36" i="5" s="1"/>
  <c r="J33" i="5"/>
  <c r="B7" i="1"/>
  <c r="B9" i="1" s="1"/>
  <c r="K45" i="5" l="1"/>
  <c r="I53" i="5"/>
  <c r="J45" i="5"/>
  <c r="I54" i="5"/>
  <c r="J48" i="5"/>
  <c r="K48" i="5"/>
  <c r="K70" i="5"/>
  <c r="J70" i="5"/>
  <c r="C9" i="1"/>
  <c r="C5" i="1"/>
  <c r="C8" i="1"/>
  <c r="C6" i="1"/>
  <c r="B8" i="3"/>
  <c r="K54" i="5" l="1"/>
  <c r="I71" i="5"/>
  <c r="J54" i="5"/>
  <c r="I68" i="5"/>
  <c r="K53" i="5"/>
  <c r="K55" i="5" s="1"/>
  <c r="J53" i="5"/>
  <c r="C7" i="1"/>
  <c r="B11" i="3"/>
  <c r="C10" i="3"/>
  <c r="I76" i="5" l="1"/>
  <c r="K68" i="5"/>
  <c r="J68" i="5"/>
  <c r="I77" i="5"/>
  <c r="K71" i="5"/>
  <c r="J71" i="5"/>
  <c r="C56" i="3"/>
  <c r="J77" i="5" l="1"/>
  <c r="K77" i="5"/>
  <c r="K76" i="5"/>
  <c r="J76" i="5"/>
  <c r="C32" i="3"/>
  <c r="K78" i="5" l="1"/>
  <c r="C58" i="3"/>
  <c r="C57" i="3"/>
  <c r="C60" i="3" s="1"/>
  <c r="C7" i="3" l="1"/>
  <c r="C6" i="3"/>
  <c r="C8" i="3" l="1"/>
  <c r="C9" i="3"/>
  <c r="C11" i="3" l="1"/>
  <c r="C31" i="3" l="1"/>
  <c r="C33" i="3"/>
  <c r="C30" i="3" l="1"/>
  <c r="C37" i="3" s="1"/>
  <c r="C29" i="1" l="1"/>
  <c r="C28" i="1"/>
  <c r="C34" i="1" s="1"/>
</calcChain>
</file>

<file path=xl/comments1.xml><?xml version="1.0" encoding="utf-8"?>
<comments xmlns="http://schemas.openxmlformats.org/spreadsheetml/2006/main">
  <authors>
    <author>Luffi</author>
  </authors>
  <commentList>
    <comment ref="B9" authorId="0" shapeId="0">
      <text>
        <r>
          <rPr>
            <b/>
            <sz val="8"/>
            <color indexed="81"/>
            <rFont val="Tahoma"/>
            <family val="2"/>
          </rPr>
          <t>Luffi: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Luffi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</rPr>
          <t>Luffi: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<sst xmlns="http://schemas.openxmlformats.org/spreadsheetml/2006/main" count="290" uniqueCount="97">
  <si>
    <t>DETALLE</t>
  </si>
  <si>
    <t>PRESUPUESTO EJECUTADO</t>
  </si>
  <si>
    <t>INFORME CONTABLE DE INGRESOS</t>
  </si>
  <si>
    <t>PORCENTAJE</t>
  </si>
  <si>
    <t>VALORES</t>
  </si>
  <si>
    <t>Certificados</t>
  </si>
  <si>
    <t>Rendimiento Financiero</t>
  </si>
  <si>
    <t>INFORME CONTABLE DE EGRESOS</t>
  </si>
  <si>
    <t>PRESUPUESTO APROBADO INICIAL</t>
  </si>
  <si>
    <t>TOTAL</t>
  </si>
  <si>
    <t>NOCTURNA Y DIPLOMAS</t>
  </si>
  <si>
    <t>PRESUPUESTO TOTAL</t>
  </si>
  <si>
    <t>PROVEEDOR</t>
  </si>
  <si>
    <t>NIT</t>
  </si>
  <si>
    <t xml:space="preserve">ERASO ROSERO LILIAM MERCEDES                                                                        </t>
  </si>
  <si>
    <t>OBJETO</t>
  </si>
  <si>
    <t>COMISIONES , HONORARIOS Y SERVICIOS PUBLICOS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</si>
  <si>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</si>
  <si>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SERVICIOS PUBLICOS</t>
  </si>
  <si>
    <t>Fecha de terminacion de contrato</t>
  </si>
  <si>
    <t>Vr.Contrato inicial</t>
  </si>
  <si>
    <t>Valor cancelado por mes</t>
  </si>
  <si>
    <t>Valor ACUMULADO</t>
  </si>
  <si>
    <t>%</t>
  </si>
  <si>
    <t xml:space="preserve">Saldo </t>
  </si>
  <si>
    <t>Observaciones</t>
  </si>
  <si>
    <t>Fecha de mes</t>
  </si>
  <si>
    <t>INSTITUCION EDUCATIVA DOMINGO IRURITA</t>
  </si>
  <si>
    <t>MATERIALES Y SUMINISTROS</t>
  </si>
  <si>
    <t xml:space="preserve">MANTENIMIENTO  Y REPARACIONES </t>
  </si>
  <si>
    <t xml:space="preserve">UNE EPM TELECOMUNICACIONES S.A.                                                                     </t>
  </si>
  <si>
    <t xml:space="preserve">HERNANDEZ RAMIREZ OSCAR JESSY                                                                       </t>
  </si>
  <si>
    <t xml:space="preserve">GAS DE OCCIDENTE                                                                                    </t>
  </si>
  <si>
    <t>Fecha de inicio de contrato</t>
  </si>
  <si>
    <t xml:space="preserve">FERRETERIA VILLA                                                                                    </t>
  </si>
  <si>
    <t>Servicio de gas</t>
  </si>
  <si>
    <t>PRESUPUESTO NO EJECUTADO</t>
  </si>
  <si>
    <t>SALDO EN BANCOS AÑO ANTERIOR 2021</t>
  </si>
  <si>
    <t>PRESUPUESTO COMPROMETIDO</t>
  </si>
  <si>
    <t>GASTOS  COMPROMETIDOS DE ENERO A DICIEMBRE 2022</t>
  </si>
  <si>
    <t>Ingresos del año 2021</t>
  </si>
  <si>
    <t>RELACION DE GASTOS DETALLADOS DE ENERO- FEBRERO DEL 2022</t>
  </si>
  <si>
    <t>MANTENIMIENTO YREPARACION</t>
  </si>
  <si>
    <t>31-01-20222</t>
  </si>
  <si>
    <t>Servicio de  internet</t>
  </si>
  <si>
    <t>Asesoramiento contable</t>
  </si>
  <si>
    <t>COMPRA  DE MATERIALES Y SUMINISTROS</t>
  </si>
  <si>
    <t>Mantenimiento de zonas verdes y mantenimiento de planta locativa</t>
  </si>
  <si>
    <t>01/28/22</t>
  </si>
  <si>
    <t>GOMEZ  ADALBERTO</t>
  </si>
  <si>
    <t>MAYAC MELO OBEIMAR</t>
  </si>
  <si>
    <t>LIQUIDADO</t>
  </si>
  <si>
    <t>EN EJECUCION</t>
  </si>
  <si>
    <t>MANTENIMIENTO DE COMPUTADORES</t>
  </si>
  <si>
    <t>PINTURA DE FACHADAS</t>
  </si>
  <si>
    <t>Ingreso de tiendas</t>
  </si>
  <si>
    <t>trnferecia de SGP</t>
  </si>
  <si>
    <t>PRIMA DE SEGURO</t>
  </si>
  <si>
    <t>Mantenimiento  preventivo y curativo de sistemas y computadores</t>
  </si>
  <si>
    <t xml:space="preserve">Pintura  externa de la sede Domingo Irurita  y Maria Auxiliadora </t>
  </si>
  <si>
    <t>Servicio de internet</t>
  </si>
  <si>
    <t>Otrosi al contrato de prestacion de servicio no 1151.20.6.005-2022</t>
  </si>
  <si>
    <t>Administracion de pagina web</t>
  </si>
  <si>
    <t>servicio de internet</t>
  </si>
  <si>
    <t>SERVICIO HOSTING</t>
  </si>
  <si>
    <t>SERVICIO DE INTERNET</t>
  </si>
  <si>
    <t>Renovacion de Poliza</t>
  </si>
  <si>
    <t xml:space="preserve">GOMEZ  ADALBERTO                                                                                    </t>
  </si>
  <si>
    <t xml:space="preserve">MAYAC MELO OBEIMAR                                                                                  </t>
  </si>
  <si>
    <t xml:space="preserve">TELMEX COLOMBIA S.A.                                                                                </t>
  </si>
  <si>
    <t xml:space="preserve">ESCOBAR VASQUEZ CARLOS FERNANDO                                                                     </t>
  </si>
  <si>
    <t xml:space="preserve">PACIFICO HOSTING S.A.A                                                                              </t>
  </si>
  <si>
    <t xml:space="preserve">SEGUROS GENERALES  SURAMERICANA S.A                                                                 </t>
  </si>
  <si>
    <t>31-05-20222</t>
  </si>
  <si>
    <t>RELACION DE GASTOS DETALLADOS DE MARZO ABRIL DEL 2022</t>
  </si>
  <si>
    <t>RELACION DE GASTOS DETALLADOS DE MAYO JUNIO DEL 2022</t>
  </si>
  <si>
    <t>TOTAL MES</t>
  </si>
  <si>
    <t>TOTAL ACUMULADO</t>
  </si>
  <si>
    <t>DE 01 DE ENERO A 30 DE AGOSTO 2022</t>
  </si>
  <si>
    <t>INGRESOS DETALLADOS DE ENERO A  AGOSTO 2022</t>
  </si>
  <si>
    <t>DE 01 DE ENERO A 30 de AGOSTO del 2022</t>
  </si>
  <si>
    <t>GASTOS   DETALLADOS DE ENERO A  AGOSTO  2022</t>
  </si>
  <si>
    <t>LICENCIAS</t>
  </si>
  <si>
    <t>ACTIVIDADE PEDAGOGICAS</t>
  </si>
  <si>
    <t>RELACION DE GASTOS DETALLADOS DE JULIO-AGOSTO DEL 2022</t>
  </si>
  <si>
    <t xml:space="preserve">IDE SISTEMAS S.A.S.                                                                                 </t>
  </si>
  <si>
    <t xml:space="preserve">PATIÑO VIVAS MARIA DEL SOCORRO                                                                      </t>
  </si>
  <si>
    <t xml:space="preserve">CORPORACION  COLOMBIANA DE PADRES Y MADRES                                                          </t>
  </si>
  <si>
    <t xml:space="preserve">Servicios Públicos                                                                                  </t>
  </si>
  <si>
    <t xml:space="preserve">Licencias                                                                                           </t>
  </si>
  <si>
    <t xml:space="preserve">Mantenimiento y reparación                                                                          </t>
  </si>
  <si>
    <t xml:space="preserve">Actividades Pedagógicas, Cientificas, Culturales y Deportivas                                       </t>
  </si>
  <si>
    <t xml:space="preserve">Materiales y Suministros                                                                            </t>
  </si>
  <si>
    <t xml:space="preserve">Comisiones, Honorarios y Servicios                                                                  </t>
  </si>
  <si>
    <t>INTERGROUP</t>
  </si>
  <si>
    <t>Compra de papeleria y aseo</t>
  </si>
  <si>
    <t>LIQUIDACION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</si>
</sst>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_(&quot;$&quot;\ * #,##0.00_);_(&quot;$&quot;\ * \(#,##0.00\);_(&quot;$&quot;\ * &quot;-&quot;??_);_(@_)"/>
    <numFmt numFmtId="169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5" fillId="0" borderId="0"/>
    <xf numFmtId="167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11" fillId="0" borderId="0"/>
    <xf numFmtId="167" fontId="4" fillId="0" borderId="0" applyFont="0" applyFill="0" applyBorder="0" applyAlignment="0" applyProtection="0"/>
    <xf numFmtId="0" fontId="16" fillId="0" borderId="0"/>
  </cellStyleXfs>
  <cellXfs count="87">
    <xf numFmtId="0" fontId="0" fillId="0" borderId="0" xfId="0"/>
    <xf numFmtId="166" fontId="0" fillId="0" borderId="0" xfId="1" applyNumberFormat="1" applyFont="1"/>
    <xf numFmtId="165" fontId="0" fillId="0" borderId="0" xfId="0" applyNumberFormat="1"/>
    <xf numFmtId="0" fontId="0" fillId="0" borderId="1" xfId="0" applyBorder="1"/>
    <xf numFmtId="166" fontId="0" fillId="0" borderId="1" xfId="1" applyNumberFormat="1" applyFont="1" applyBorder="1"/>
    <xf numFmtId="165" fontId="0" fillId="0" borderId="1" xfId="0" applyNumberFormat="1" applyBorder="1"/>
    <xf numFmtId="166" fontId="0" fillId="0" borderId="1" xfId="0" applyNumberFormat="1" applyBorder="1"/>
    <xf numFmtId="0" fontId="0" fillId="0" borderId="1" xfId="0" applyBorder="1" applyAlignment="1">
      <alignment horizontal="center"/>
    </xf>
    <xf numFmtId="166" fontId="0" fillId="0" borderId="0" xfId="0" applyNumberFormat="1"/>
    <xf numFmtId="165" fontId="0" fillId="0" borderId="0" xfId="1" applyFont="1"/>
    <xf numFmtId="164" fontId="0" fillId="0" borderId="0" xfId="0" applyNumberForma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2" fontId="0" fillId="0" borderId="1" xfId="0" applyNumberFormat="1" applyBorder="1"/>
    <xf numFmtId="2" fontId="0" fillId="0" borderId="0" xfId="0" applyNumberFormat="1"/>
    <xf numFmtId="0" fontId="0" fillId="0" borderId="0" xfId="0" applyBorder="1"/>
    <xf numFmtId="166" fontId="0" fillId="0" borderId="0" xfId="1" applyNumberFormat="1" applyFont="1" applyBorder="1"/>
    <xf numFmtId="2" fontId="0" fillId="0" borderId="0" xfId="0" applyNumberFormat="1" applyBorder="1"/>
    <xf numFmtId="0" fontId="0" fillId="0" borderId="0" xfId="0" applyAlignment="1"/>
    <xf numFmtId="0" fontId="13" fillId="0" borderId="1" xfId="0" applyFont="1" applyBorder="1"/>
    <xf numFmtId="166" fontId="13" fillId="0" borderId="1" xfId="1" applyNumberFormat="1" applyFont="1" applyBorder="1"/>
    <xf numFmtId="0" fontId="14" fillId="0" borderId="1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6" fontId="14" fillId="0" borderId="1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</xf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14" fillId="0" borderId="1" xfId="0" applyNumberFormat="1" applyFont="1" applyFill="1" applyBorder="1" applyAlignment="1">
      <alignment horizontal="left" vertical="center" wrapText="1"/>
    </xf>
    <xf numFmtId="14" fontId="15" fillId="0" borderId="1" xfId="0" applyNumberFormat="1" applyFont="1" applyBorder="1"/>
    <xf numFmtId="14" fontId="4" fillId="0" borderId="1" xfId="2" applyNumberFormat="1" applyBorder="1"/>
    <xf numFmtId="0" fontId="4" fillId="0" borderId="1" xfId="2" applyBorder="1"/>
    <xf numFmtId="169" fontId="4" fillId="0" borderId="1" xfId="9" applyNumberFormat="1" applyFont="1" applyBorder="1"/>
    <xf numFmtId="14" fontId="1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14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4" fillId="0" borderId="0" xfId="2" applyNumberFormat="1" applyBorder="1"/>
    <xf numFmtId="0" fontId="4" fillId="0" borderId="0" xfId="2" applyBorder="1"/>
    <xf numFmtId="169" fontId="4" fillId="0" borderId="0" xfId="9" applyNumberFormat="1" applyFont="1" applyBorder="1"/>
    <xf numFmtId="166" fontId="14" fillId="0" borderId="0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14" fontId="14" fillId="0" borderId="9" xfId="0" applyNumberFormat="1" applyFont="1" applyFill="1" applyBorder="1" applyAlignment="1">
      <alignment horizontal="left" vertical="center" wrapText="1"/>
    </xf>
    <xf numFmtId="14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66" fontId="14" fillId="0" borderId="10" xfId="1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4" fillId="0" borderId="5" xfId="2" applyNumberFormat="1" applyBorder="1"/>
    <xf numFmtId="0" fontId="4" fillId="0" borderId="5" xfId="2" applyBorder="1"/>
    <xf numFmtId="169" fontId="4" fillId="0" borderId="5" xfId="9" applyNumberFormat="1" applyFont="1" applyBorder="1"/>
    <xf numFmtId="166" fontId="14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3" xfId="0" applyBorder="1"/>
    <xf numFmtId="14" fontId="14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166" fontId="14" fillId="0" borderId="3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/>
    </xf>
    <xf numFmtId="169" fontId="0" fillId="0" borderId="1" xfId="0" applyNumberFormat="1" applyBorder="1"/>
    <xf numFmtId="0" fontId="0" fillId="0" borderId="0" xfId="0" applyAlignment="1">
      <alignment horizontal="center"/>
    </xf>
    <xf numFmtId="14" fontId="16" fillId="0" borderId="1" xfId="10" applyNumberFormat="1" applyBorder="1"/>
    <xf numFmtId="0" fontId="16" fillId="0" borderId="1" xfId="10" applyBorder="1"/>
    <xf numFmtId="166" fontId="16" fillId="0" borderId="1" xfId="1" applyNumberFormat="1" applyFont="1" applyBorder="1"/>
    <xf numFmtId="14" fontId="0" fillId="0" borderId="1" xfId="0" applyNumberFormat="1" applyBorder="1"/>
    <xf numFmtId="0" fontId="9" fillId="0" borderId="5" xfId="0" applyFont="1" applyBorder="1" applyAlignment="1">
      <alignment horizontal="center"/>
    </xf>
    <xf numFmtId="14" fontId="17" fillId="0" borderId="5" xfId="2" applyNumberFormat="1" applyFont="1" applyBorder="1"/>
    <xf numFmtId="0" fontId="17" fillId="0" borderId="5" xfId="2" applyFont="1" applyBorder="1"/>
    <xf numFmtId="169" fontId="17" fillId="0" borderId="5" xfId="9" applyNumberFormat="1" applyFont="1" applyBorder="1"/>
    <xf numFmtId="0" fontId="9" fillId="0" borderId="6" xfId="0" applyFont="1" applyBorder="1"/>
    <xf numFmtId="166" fontId="9" fillId="0" borderId="1" xfId="0" applyNumberFormat="1" applyFont="1" applyBorder="1"/>
    <xf numFmtId="169" fontId="9" fillId="0" borderId="1" xfId="0" applyNumberFormat="1" applyFont="1" applyBorder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11">
    <cellStyle name="Millares" xfId="1" builtinId="3"/>
    <cellStyle name="Millares 2" xfId="4"/>
    <cellStyle name="Millares 3" xfId="9"/>
    <cellStyle name="Millares 4" xfId="6"/>
    <cellStyle name="Millares 6" xfId="5"/>
    <cellStyle name="Normal" xfId="0" builtinId="0"/>
    <cellStyle name="Normal 2" xfId="2"/>
    <cellStyle name="Normal 3" xfId="3"/>
    <cellStyle name="Normal 4" xfId="7"/>
    <cellStyle name="Normal 5" xfId="8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INGRESOS!$B$1:$B$4</c:f>
              <c:strCache>
                <c:ptCount val="4"/>
                <c:pt idx="0">
                  <c:v>INSTITUCION EDUCATIVA DOMINGO IRURITA</c:v>
                </c:pt>
                <c:pt idx="1">
                  <c:v>INFORME CONTABLE DE INGRESOS</c:v>
                </c:pt>
                <c:pt idx="2">
                  <c:v>DE 01 DE ENERO A 30 DE AGOSTO 2022</c:v>
                </c:pt>
                <c:pt idx="3">
                  <c:v>VALORES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INGRESOS!$B$5:$B$9</c:f>
              <c:numCache>
                <c:formatCode>_(* #,##0_);_(* \(#,##0\);_(* "-"??_);_(@_)</c:formatCode>
                <c:ptCount val="5"/>
                <c:pt idx="0">
                  <c:v>115892538</c:v>
                </c:pt>
                <c:pt idx="1">
                  <c:v>28359957</c:v>
                </c:pt>
                <c:pt idx="2">
                  <c:v>144252495</c:v>
                </c:pt>
                <c:pt idx="3">
                  <c:v>113100904</c:v>
                </c:pt>
                <c:pt idx="4">
                  <c:v>31151591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4-415F-ADB8-3A4221109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3877040"/>
        <c:axId val="-1253865616"/>
      </c:barChart>
      <c:lineChart>
        <c:grouping val="standard"/>
        <c:varyColors val="0"/>
        <c:ser>
          <c:idx val="1"/>
          <c:order val="1"/>
          <c:tx>
            <c:strRef>
              <c:f>INGRESOS!$C$1:$C$4</c:f>
              <c:strCache>
                <c:ptCount val="4"/>
                <c:pt idx="0">
                  <c:v>INSTITUCION EDUCATIVA DOMINGO IRURITA</c:v>
                </c:pt>
                <c:pt idx="1">
                  <c:v>INFORME CONTABLE DE INGRESOS</c:v>
                </c:pt>
                <c:pt idx="2">
                  <c:v>DE 01 DE ENERO A 30 DE AGOSTO 2022</c:v>
                </c:pt>
                <c:pt idx="3">
                  <c:v>PORCENTAJE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INGRESOS!$C$5:$C$9</c:f>
              <c:numCache>
                <c:formatCode>0.00</c:formatCode>
                <c:ptCount val="5"/>
                <c:pt idx="0">
                  <c:v>80.340057896398946</c:v>
                </c:pt>
                <c:pt idx="1">
                  <c:v>19.65994210360105</c:v>
                </c:pt>
                <c:pt idx="2">
                  <c:v>100</c:v>
                </c:pt>
                <c:pt idx="3">
                  <c:v>78.404816499014458</c:v>
                </c:pt>
                <c:pt idx="4">
                  <c:v>21.595183500985545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4-415F-ADB8-3A4221109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3874864"/>
        <c:axId val="-1253871056"/>
      </c:lineChart>
      <c:catAx>
        <c:axId val="-1253877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65616"/>
        <c:crosses val="autoZero"/>
        <c:auto val="1"/>
        <c:lblAlgn val="ctr"/>
        <c:lblOffset val="100"/>
        <c:noMultiLvlLbl val="0"/>
      </c:catAx>
      <c:valAx>
        <c:axId val="-125386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77040"/>
        <c:crosses val="autoZero"/>
        <c:crossBetween val="between"/>
      </c:valAx>
      <c:valAx>
        <c:axId val="-1253871056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74864"/>
        <c:crosses val="max"/>
        <c:crossBetween val="between"/>
      </c:valAx>
      <c:catAx>
        <c:axId val="-1253874864"/>
        <c:scaling>
          <c:orientation val="minMax"/>
        </c:scaling>
        <c:delete val="1"/>
        <c:axPos val="b"/>
        <c:majorTickMark val="none"/>
        <c:minorTickMark val="none"/>
        <c:tickLblPos val="nextTo"/>
        <c:crossAx val="-125387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2755905511811"/>
          <c:y val="0.33827573636628755"/>
          <c:w val="0.69871259842519684"/>
          <c:h val="0.29665937591134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INGRESOS!$B$26:$B$27</c:f>
              <c:strCache>
                <c:ptCount val="2"/>
                <c:pt idx="0">
                  <c:v>INGRESOS DETALLADOS DE ENERO A  AGOSTO 2022</c:v>
                </c:pt>
                <c:pt idx="1">
                  <c:v>VALORES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INGRESOS!$A$28:$A$34</c:f>
              <c:strCache>
                <c:ptCount val="7"/>
                <c:pt idx="0">
                  <c:v>Certificados</c:v>
                </c:pt>
                <c:pt idx="1">
                  <c:v>NOCTURNA Y DIPLOMAS</c:v>
                </c:pt>
                <c:pt idx="2">
                  <c:v>Rendimiento Financiero</c:v>
                </c:pt>
                <c:pt idx="3">
                  <c:v>Ingreso de tiendas</c:v>
                </c:pt>
                <c:pt idx="4">
                  <c:v>Ingresos del año 2021</c:v>
                </c:pt>
                <c:pt idx="5">
                  <c:v>trnferecia de SGP</c:v>
                </c:pt>
                <c:pt idx="6">
                  <c:v>TOTAL</c:v>
                </c:pt>
              </c:strCache>
            </c:strRef>
          </c:cat>
          <c:val>
            <c:numRef>
              <c:f>INGRESOS!$B$28:$B$34</c:f>
              <c:numCache>
                <c:formatCode>_(* #,##0_);_(* \(#,##0\);_(* "-"??_);_(@_)</c:formatCode>
                <c:ptCount val="7"/>
                <c:pt idx="0">
                  <c:v>854500</c:v>
                </c:pt>
                <c:pt idx="1">
                  <c:v>5258000</c:v>
                </c:pt>
                <c:pt idx="2">
                  <c:v>2740</c:v>
                </c:pt>
                <c:pt idx="3">
                  <c:v>2400000</c:v>
                </c:pt>
                <c:pt idx="4">
                  <c:v>28359957</c:v>
                </c:pt>
                <c:pt idx="5">
                  <c:v>76225707</c:v>
                </c:pt>
                <c:pt idx="6">
                  <c:v>113100904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4-45B7-9E3F-5FC004BA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3862896"/>
        <c:axId val="-1253866160"/>
      </c:barChart>
      <c:lineChart>
        <c:grouping val="standard"/>
        <c:varyColors val="0"/>
        <c:ser>
          <c:idx val="1"/>
          <c:order val="1"/>
          <c:tx>
            <c:strRef>
              <c:f>INGRESOS!$C$26:$C$27</c:f>
              <c:strCache>
                <c:ptCount val="2"/>
                <c:pt idx="0">
                  <c:v>INGRESOS DETALLADOS DE ENERO A  AGOSTO 2022</c:v>
                </c:pt>
                <c:pt idx="1">
                  <c:v>PORCENTAJE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INGRESOS!$A$28:$A$34</c:f>
              <c:strCache>
                <c:ptCount val="7"/>
                <c:pt idx="0">
                  <c:v>Certificados</c:v>
                </c:pt>
                <c:pt idx="1">
                  <c:v>NOCTURNA Y DIPLOMAS</c:v>
                </c:pt>
                <c:pt idx="2">
                  <c:v>Rendimiento Financiero</c:v>
                </c:pt>
                <c:pt idx="3">
                  <c:v>Ingreso de tiendas</c:v>
                </c:pt>
                <c:pt idx="4">
                  <c:v>Ingresos del año 2021</c:v>
                </c:pt>
                <c:pt idx="5">
                  <c:v>trnferecia de SGP</c:v>
                </c:pt>
                <c:pt idx="6">
                  <c:v>TOTAL</c:v>
                </c:pt>
              </c:strCache>
            </c:strRef>
          </c:cat>
          <c:val>
            <c:numRef>
              <c:f>INGRESOS!$C$28:$C$34</c:f>
              <c:numCache>
                <c:formatCode>_(* #,##0.00_);_(* \(#,##0.00\);_(* "-"??_);_(@_)</c:formatCode>
                <c:ptCount val="7"/>
                <c:pt idx="0">
                  <c:v>0.75552004429602082</c:v>
                </c:pt>
                <c:pt idx="1">
                  <c:v>4.6489460420227937</c:v>
                </c:pt>
                <c:pt idx="2">
                  <c:v>2.4226154726402541E-3</c:v>
                </c:pt>
                <c:pt idx="3">
                  <c:v>2.1219989541374487</c:v>
                </c:pt>
                <c:pt idx="4">
                  <c:v>25.074916288909595</c:v>
                </c:pt>
                <c:pt idx="5">
                  <c:v>67.396196055161511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4-45B7-9E3F-5FC004BA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3876496"/>
        <c:axId val="-1253873232"/>
      </c:lineChart>
      <c:catAx>
        <c:axId val="-125386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66160"/>
        <c:crosses val="autoZero"/>
        <c:auto val="1"/>
        <c:lblAlgn val="ctr"/>
        <c:lblOffset val="100"/>
        <c:noMultiLvlLbl val="0"/>
      </c:catAx>
      <c:valAx>
        <c:axId val="-125386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62896"/>
        <c:crosses val="autoZero"/>
        <c:crossBetween val="between"/>
      </c:valAx>
      <c:valAx>
        <c:axId val="-1253873232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76496"/>
        <c:crosses val="max"/>
        <c:crossBetween val="between"/>
      </c:valAx>
      <c:catAx>
        <c:axId val="-1253876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253873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GASTOS!$B$1:$B$4</c:f>
              <c:strCache>
                <c:ptCount val="4"/>
                <c:pt idx="0">
                  <c:v>INSTITUCION EDUCATIVA DOMINGO IRURITA</c:v>
                </c:pt>
                <c:pt idx="1">
                  <c:v>INFORME CONTABLE DE EGRESOS</c:v>
                </c:pt>
                <c:pt idx="2">
                  <c:v>DE 01 DE ENERO A 30 de AGOSTO del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GASTOS!$A$5:$A$11</c:f>
              <c:strCache>
                <c:ptCount val="7"/>
                <c:pt idx="0">
                  <c:v>DETALLE</c:v>
                </c:pt>
                <c:pt idx="1">
                  <c:v>PRESUPUESTO APROBADO INICIAL</c:v>
                </c:pt>
                <c:pt idx="2">
                  <c:v>SALDO EN BANCOS AÑO ANTERIOR 2021</c:v>
                </c:pt>
                <c:pt idx="3">
                  <c:v>PRESUPUESTO TOTAL</c:v>
                </c:pt>
                <c:pt idx="4">
                  <c:v>PRESUPUESTO EJECUTADO</c:v>
                </c:pt>
                <c:pt idx="5">
                  <c:v>PRESUPUESTO COMPROMETIDO</c:v>
                </c:pt>
                <c:pt idx="6">
                  <c:v>PRESUPUESTO NO EJECUTADO</c:v>
                </c:pt>
              </c:strCache>
            </c:strRef>
          </c:cat>
          <c:val>
            <c:numRef>
              <c:f>GASTOS!$B$5:$B$11</c:f>
              <c:numCache>
                <c:formatCode>_(* #,##0_);_(* \(#,##0\);_(* "-"??_);_(@_)</c:formatCode>
                <c:ptCount val="7"/>
                <c:pt idx="0" formatCode="General">
                  <c:v>0</c:v>
                </c:pt>
                <c:pt idx="1">
                  <c:v>115892538</c:v>
                </c:pt>
                <c:pt idx="2">
                  <c:v>28359957</c:v>
                </c:pt>
                <c:pt idx="3">
                  <c:v>144252495</c:v>
                </c:pt>
                <c:pt idx="4">
                  <c:v>74390711</c:v>
                </c:pt>
                <c:pt idx="5">
                  <c:v>27900684</c:v>
                </c:pt>
                <c:pt idx="6">
                  <c:v>41961100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0-456D-BEA4-63E526658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3863984"/>
        <c:axId val="-1253864528"/>
      </c:barChart>
      <c:lineChart>
        <c:grouping val="standard"/>
        <c:varyColors val="0"/>
        <c:ser>
          <c:idx val="1"/>
          <c:order val="1"/>
          <c:tx>
            <c:strRef>
              <c:f>GASTOS!$C$1:$C$4</c:f>
              <c:strCache>
                <c:ptCount val="4"/>
                <c:pt idx="0">
                  <c:v>INSTITUCION EDUCATIVA DOMINGO IRURITA</c:v>
                </c:pt>
                <c:pt idx="1">
                  <c:v>INFORME CONTABLE DE EGRESOS</c:v>
                </c:pt>
                <c:pt idx="2">
                  <c:v>DE 01 DE ENERO A 30 de AGOSTO del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GASTOS!$A$5:$A$11</c:f>
              <c:strCache>
                <c:ptCount val="7"/>
                <c:pt idx="0">
                  <c:v>DETALLE</c:v>
                </c:pt>
                <c:pt idx="1">
                  <c:v>PRESUPUESTO APROBADO INICIAL</c:v>
                </c:pt>
                <c:pt idx="2">
                  <c:v>SALDO EN BANCOS AÑO ANTERIOR 2021</c:v>
                </c:pt>
                <c:pt idx="3">
                  <c:v>PRESUPUESTO TOTAL</c:v>
                </c:pt>
                <c:pt idx="4">
                  <c:v>PRESUPUESTO EJECUTADO</c:v>
                </c:pt>
                <c:pt idx="5">
                  <c:v>PRESUPUESTO COMPROMETIDO</c:v>
                </c:pt>
                <c:pt idx="6">
                  <c:v>PRESUPUESTO NO EJECUTADO</c:v>
                </c:pt>
              </c:strCache>
            </c:strRef>
          </c:cat>
          <c:val>
            <c:numRef>
              <c:f>GASTOS!$C$5:$C$11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80.340057896398946</c:v>
                </c:pt>
                <c:pt idx="2">
                  <c:v>19.65994210360105</c:v>
                </c:pt>
                <c:pt idx="3">
                  <c:v>100</c:v>
                </c:pt>
                <c:pt idx="4">
                  <c:v>51.569791565823522</c:v>
                </c:pt>
                <c:pt idx="5">
                  <c:v>19.341560782016284</c:v>
                </c:pt>
                <c:pt idx="6">
                  <c:v>29.088647652160194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40-456D-BEA4-63E526658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3872688"/>
        <c:axId val="-1253871600"/>
      </c:lineChart>
      <c:catAx>
        <c:axId val="-125386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64528"/>
        <c:crosses val="autoZero"/>
        <c:auto val="1"/>
        <c:lblAlgn val="ctr"/>
        <c:lblOffset val="100"/>
        <c:noMultiLvlLbl val="0"/>
      </c:catAx>
      <c:valAx>
        <c:axId val="-125386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63984"/>
        <c:crosses val="autoZero"/>
        <c:crossBetween val="between"/>
      </c:valAx>
      <c:valAx>
        <c:axId val="-125387160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72688"/>
        <c:crosses val="max"/>
        <c:crossBetween val="between"/>
      </c:valAx>
      <c:catAx>
        <c:axId val="-1253872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253871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68448767452112E-2"/>
          <c:y val="0.78972557470634841"/>
          <c:w val="0.86663102465095776"/>
          <c:h val="0.12466713424874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013471128608924"/>
          <c:y val="0.736111111111111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GASTOS!$B$28:$B$29</c:f>
              <c:strCache>
                <c:ptCount val="2"/>
                <c:pt idx="0">
                  <c:v>GASTOS   DETALLADOS DE ENERO A  AGOSTO  2022</c:v>
                </c:pt>
                <c:pt idx="1">
                  <c:v>VALORES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GASTOS!$A$30:$A$37</c:f>
              <c:strCache>
                <c:ptCount val="8"/>
                <c:pt idx="0">
                  <c:v>COMISIONES , HONORARIOS Y SERVICIOS PUBLICOS</c:v>
                </c:pt>
                <c:pt idx="1">
                  <c:v>MATERIALES Y SUMINISTROS</c:v>
                </c:pt>
                <c:pt idx="2">
                  <c:v>MANTENIMIENTO YREPARACION</c:v>
                </c:pt>
                <c:pt idx="3">
                  <c:v>SERVICIOS PUBLICOS</c:v>
                </c:pt>
                <c:pt idx="4">
                  <c:v>PRIMA DE SEGURO</c:v>
                </c:pt>
                <c:pt idx="5">
                  <c:v>LICENCIAS</c:v>
                </c:pt>
                <c:pt idx="6">
                  <c:v>ACTIVIDADE PEDAGOGICAS</c:v>
                </c:pt>
                <c:pt idx="7">
                  <c:v>PRESUPUESTO EJECUTADO</c:v>
                </c:pt>
              </c:strCache>
            </c:strRef>
          </c:cat>
          <c:val>
            <c:numRef>
              <c:f>GASTOS!$B$30:$B$37</c:f>
              <c:numCache>
                <c:formatCode>_(* #,##0_);_(* \(#,##0\);_(* "-"??_);_(@_)</c:formatCode>
                <c:ptCount val="8"/>
                <c:pt idx="0">
                  <c:v>14800000</c:v>
                </c:pt>
                <c:pt idx="1">
                  <c:v>13796732</c:v>
                </c:pt>
                <c:pt idx="2">
                  <c:v>33961265</c:v>
                </c:pt>
                <c:pt idx="3">
                  <c:v>4380107</c:v>
                </c:pt>
                <c:pt idx="4">
                  <c:v>3868407</c:v>
                </c:pt>
                <c:pt idx="5">
                  <c:v>2775000</c:v>
                </c:pt>
                <c:pt idx="6">
                  <c:v>809200</c:v>
                </c:pt>
                <c:pt idx="7">
                  <c:v>74390711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D-4505-953E-B2090D666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3875952"/>
        <c:axId val="-1253875408"/>
      </c:barChart>
      <c:lineChart>
        <c:grouping val="standard"/>
        <c:varyColors val="0"/>
        <c:ser>
          <c:idx val="1"/>
          <c:order val="1"/>
          <c:tx>
            <c:strRef>
              <c:f>GASTOS!$C$28:$C$29</c:f>
              <c:strCache>
                <c:ptCount val="2"/>
                <c:pt idx="0">
                  <c:v>GASTOS   DETALLADOS DE ENERO A  AGOSTO  2022</c:v>
                </c:pt>
                <c:pt idx="1">
                  <c:v>PORCENTAJE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GASTOS!$A$30:$A$37</c:f>
              <c:strCache>
                <c:ptCount val="8"/>
                <c:pt idx="0">
                  <c:v>COMISIONES , HONORARIOS Y SERVICIOS PUBLICOS</c:v>
                </c:pt>
                <c:pt idx="1">
                  <c:v>MATERIALES Y SUMINISTROS</c:v>
                </c:pt>
                <c:pt idx="2">
                  <c:v>MANTENIMIENTO YREPARACION</c:v>
                </c:pt>
                <c:pt idx="3">
                  <c:v>SERVICIOS PUBLICOS</c:v>
                </c:pt>
                <c:pt idx="4">
                  <c:v>PRIMA DE SEGURO</c:v>
                </c:pt>
                <c:pt idx="5">
                  <c:v>LICENCIAS</c:v>
                </c:pt>
                <c:pt idx="6">
                  <c:v>ACTIVIDADE PEDAGOGICAS</c:v>
                </c:pt>
                <c:pt idx="7">
                  <c:v>PRESUPUESTO EJECUTADO</c:v>
                </c:pt>
              </c:strCache>
            </c:strRef>
          </c:cat>
          <c:val>
            <c:numRef>
              <c:f>GASTOS!$C$30:$C$37</c:f>
              <c:numCache>
                <c:formatCode>_(* #,##0.00_);_(* \(#,##0.00\);_(* "-"??_);_(@_)</c:formatCode>
                <c:ptCount val="8"/>
                <c:pt idx="0">
                  <c:v>19.894957046451673</c:v>
                </c:pt>
                <c:pt idx="1">
                  <c:v>18.546310170365221</c:v>
                </c:pt>
                <c:pt idx="2">
                  <c:v>45.652561379605579</c:v>
                </c:pt>
                <c:pt idx="3">
                  <c:v>5.8879757178285335</c:v>
                </c:pt>
                <c:pt idx="4">
                  <c:v>5.2001210204860122</c:v>
                </c:pt>
                <c:pt idx="5">
                  <c:v>3.730304446209689</c:v>
                </c:pt>
                <c:pt idx="6">
                  <c:v>1.0877702190532901</c:v>
                </c:pt>
                <c:pt idx="7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D-4505-953E-B2090D666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3872144"/>
        <c:axId val="-1253874320"/>
      </c:lineChart>
      <c:catAx>
        <c:axId val="-12538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75408"/>
        <c:crosses val="autoZero"/>
        <c:auto val="1"/>
        <c:lblAlgn val="ctr"/>
        <c:lblOffset val="100"/>
        <c:noMultiLvlLbl val="0"/>
      </c:catAx>
      <c:valAx>
        <c:axId val="-125387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75952"/>
        <c:crosses val="autoZero"/>
        <c:crossBetween val="between"/>
      </c:valAx>
      <c:valAx>
        <c:axId val="-1253874320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72144"/>
        <c:crosses val="max"/>
        <c:crossBetween val="between"/>
      </c:valAx>
      <c:catAx>
        <c:axId val="-1253872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253874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1</xdr:rowOff>
    </xdr:from>
    <xdr:to>
      <xdr:col>0</xdr:col>
      <xdr:colOff>1238250</xdr:colOff>
      <xdr:row>2</xdr:row>
      <xdr:rowOff>114301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"/>
          <a:ext cx="676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71437</xdr:rowOff>
    </xdr:from>
    <xdr:to>
      <xdr:col>2</xdr:col>
      <xdr:colOff>1247774</xdr:colOff>
      <xdr:row>23</xdr:row>
      <xdr:rowOff>147637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109537</xdr:rowOff>
    </xdr:from>
    <xdr:to>
      <xdr:col>2</xdr:col>
      <xdr:colOff>1257300</xdr:colOff>
      <xdr:row>48</xdr:row>
      <xdr:rowOff>185737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0</xdr:rowOff>
    </xdr:from>
    <xdr:to>
      <xdr:col>0</xdr:col>
      <xdr:colOff>1295400</xdr:colOff>
      <xdr:row>3</xdr:row>
      <xdr:rowOff>104775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676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347662</xdr:colOff>
      <xdr:row>11</xdr:row>
      <xdr:rowOff>76200</xdr:rowOff>
    </xdr:from>
    <xdr:to>
      <xdr:col>2</xdr:col>
      <xdr:colOff>1647825</xdr:colOff>
      <xdr:row>26</xdr:row>
      <xdr:rowOff>185737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242887</xdr:colOff>
      <xdr:row>37</xdr:row>
      <xdr:rowOff>119062</xdr:rowOff>
    </xdr:from>
    <xdr:to>
      <xdr:col>2</xdr:col>
      <xdr:colOff>1657350</xdr:colOff>
      <xdr:row>52</xdr:row>
      <xdr:rowOff>4762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0</xdr:rowOff>
    </xdr:from>
    <xdr:to>
      <xdr:col>0</xdr:col>
      <xdr:colOff>1162050</xdr:colOff>
      <xdr:row>2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76250"/>
          <a:ext cx="676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952500</xdr:colOff>
      <xdr:row>18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"/>
          <a:ext cx="9525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39</xdr:row>
      <xdr:rowOff>95250</xdr:rowOff>
    </xdr:from>
    <xdr:to>
      <xdr:col>0</xdr:col>
      <xdr:colOff>1047750</xdr:colOff>
      <xdr:row>41</xdr:row>
      <xdr:rowOff>133350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724775"/>
          <a:ext cx="933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60</xdr:row>
      <xdr:rowOff>85725</xdr:rowOff>
    </xdr:from>
    <xdr:to>
      <xdr:col>1</xdr:col>
      <xdr:colOff>19050</xdr:colOff>
      <xdr:row>62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2575"/>
          <a:ext cx="7810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E34"/>
  <sheetViews>
    <sheetView topLeftCell="A28" workbookViewId="0">
      <selection sqref="A1:C50"/>
    </sheetView>
  </sheetViews>
  <sheetFormatPr baseColWidth="10" defaultRowHeight="15" x14ac:dyDescent="0.25"/>
  <cols>
    <col min="1" max="1" width="36.85546875" customWidth="1"/>
    <col min="2" max="2" width="19.7109375" bestFit="1" customWidth="1"/>
    <col min="3" max="3" width="19.140625" customWidth="1"/>
    <col min="4" max="5" width="16.85546875" bestFit="1" customWidth="1"/>
  </cols>
  <sheetData>
    <row r="1" spans="1:5" x14ac:dyDescent="0.25">
      <c r="B1" s="18" t="s">
        <v>27</v>
      </c>
      <c r="C1" s="18"/>
    </row>
    <row r="2" spans="1:5" x14ac:dyDescent="0.25">
      <c r="B2" s="18" t="s">
        <v>2</v>
      </c>
      <c r="C2" s="18"/>
    </row>
    <row r="3" spans="1:5" x14ac:dyDescent="0.25">
      <c r="B3" s="18" t="s">
        <v>78</v>
      </c>
      <c r="C3" s="18"/>
      <c r="E3" s="1"/>
    </row>
    <row r="4" spans="1:5" x14ac:dyDescent="0.25">
      <c r="A4" s="11" t="s">
        <v>0</v>
      </c>
      <c r="B4" s="11" t="s">
        <v>4</v>
      </c>
      <c r="C4" s="11" t="s">
        <v>3</v>
      </c>
      <c r="E4" s="1"/>
    </row>
    <row r="5" spans="1:5" x14ac:dyDescent="0.25">
      <c r="A5" s="3" t="s">
        <v>8</v>
      </c>
      <c r="B5" s="4">
        <v>115892538</v>
      </c>
      <c r="C5" s="13">
        <f>+B5/B7*100</f>
        <v>80.340057896398946</v>
      </c>
      <c r="D5" s="8"/>
      <c r="E5" s="1"/>
    </row>
    <row r="6" spans="1:5" x14ac:dyDescent="0.25">
      <c r="A6" s="3" t="s">
        <v>37</v>
      </c>
      <c r="B6" s="4">
        <v>28359957</v>
      </c>
      <c r="C6" s="13">
        <f>+B6/B7*100</f>
        <v>19.65994210360105</v>
      </c>
      <c r="D6" s="8"/>
      <c r="E6" s="1"/>
    </row>
    <row r="7" spans="1:5" x14ac:dyDescent="0.25">
      <c r="A7" s="3" t="s">
        <v>11</v>
      </c>
      <c r="B7" s="4">
        <f>SUM(B5:B6)</f>
        <v>144252495</v>
      </c>
      <c r="C7" s="13">
        <f>+C5+C6</f>
        <v>100</v>
      </c>
      <c r="D7" s="8"/>
      <c r="E7" s="1"/>
    </row>
    <row r="8" spans="1:5" x14ac:dyDescent="0.25">
      <c r="A8" s="3" t="s">
        <v>1</v>
      </c>
      <c r="B8" s="4">
        <f>84740947+28359957</f>
        <v>113100904</v>
      </c>
      <c r="C8" s="13">
        <f>+B8/B7*100</f>
        <v>78.404816499014458</v>
      </c>
      <c r="E8" s="8"/>
    </row>
    <row r="9" spans="1:5" x14ac:dyDescent="0.25">
      <c r="A9" s="3" t="s">
        <v>36</v>
      </c>
      <c r="B9" s="4">
        <f>+B7-B8</f>
        <v>31151591</v>
      </c>
      <c r="C9" s="13">
        <f>+B9/B7*100</f>
        <v>21.595183500985545</v>
      </c>
    </row>
    <row r="10" spans="1:5" x14ac:dyDescent="0.25">
      <c r="B10" s="1"/>
      <c r="C10" s="2"/>
    </row>
    <row r="11" spans="1:5" x14ac:dyDescent="0.25">
      <c r="B11" s="1"/>
      <c r="C11" s="2"/>
    </row>
    <row r="12" spans="1:5" x14ac:dyDescent="0.25">
      <c r="B12" s="1"/>
      <c r="C12" s="2"/>
    </row>
    <row r="13" spans="1:5" x14ac:dyDescent="0.25">
      <c r="B13" s="1"/>
      <c r="C13" s="2"/>
    </row>
    <row r="14" spans="1:5" x14ac:dyDescent="0.25">
      <c r="B14" s="1"/>
      <c r="C14" s="2"/>
    </row>
    <row r="15" spans="1:5" x14ac:dyDescent="0.25">
      <c r="B15" s="1"/>
      <c r="C15" s="2"/>
    </row>
    <row r="16" spans="1:5" x14ac:dyDescent="0.25">
      <c r="B16" s="1"/>
    </row>
    <row r="17" spans="1:5" x14ac:dyDescent="0.25">
      <c r="B17" s="1"/>
    </row>
    <row r="18" spans="1:5" x14ac:dyDescent="0.25">
      <c r="B18" s="1"/>
    </row>
    <row r="19" spans="1:5" x14ac:dyDescent="0.25">
      <c r="B19" s="1"/>
    </row>
    <row r="20" spans="1:5" x14ac:dyDescent="0.25">
      <c r="B20" s="1"/>
    </row>
    <row r="21" spans="1:5" x14ac:dyDescent="0.25">
      <c r="B21" s="1"/>
    </row>
    <row r="22" spans="1:5" x14ac:dyDescent="0.25">
      <c r="B22" s="1"/>
    </row>
    <row r="26" spans="1:5" x14ac:dyDescent="0.25">
      <c r="A26" s="75" t="s">
        <v>79</v>
      </c>
      <c r="B26" s="75"/>
      <c r="C26" s="75"/>
    </row>
    <row r="27" spans="1:5" x14ac:dyDescent="0.25">
      <c r="A27" s="12" t="s">
        <v>0</v>
      </c>
      <c r="B27" s="12" t="s">
        <v>4</v>
      </c>
      <c r="C27" s="12" t="s">
        <v>3</v>
      </c>
    </row>
    <row r="28" spans="1:5" x14ac:dyDescent="0.25">
      <c r="A28" s="3" t="s">
        <v>5</v>
      </c>
      <c r="B28" s="4">
        <v>854500</v>
      </c>
      <c r="C28" s="5">
        <f>+B28/B34*100</f>
        <v>0.75552004429602082</v>
      </c>
      <c r="D28" s="9"/>
    </row>
    <row r="29" spans="1:5" x14ac:dyDescent="0.25">
      <c r="A29" s="3" t="s">
        <v>10</v>
      </c>
      <c r="B29" s="4">
        <f>1036000+4222000</f>
        <v>5258000</v>
      </c>
      <c r="C29" s="5">
        <f>+B29/B34*100</f>
        <v>4.6489460420227937</v>
      </c>
      <c r="D29" s="8"/>
      <c r="E29" s="9"/>
    </row>
    <row r="30" spans="1:5" x14ac:dyDescent="0.25">
      <c r="A30" s="3" t="s">
        <v>6</v>
      </c>
      <c r="B30" s="4">
        <v>2740</v>
      </c>
      <c r="C30" s="5">
        <f>+B30/B34*100</f>
        <v>2.4226154726402541E-3</v>
      </c>
      <c r="D30" s="8"/>
    </row>
    <row r="31" spans="1:5" x14ac:dyDescent="0.25">
      <c r="A31" s="3" t="s">
        <v>55</v>
      </c>
      <c r="B31" s="4">
        <v>2400000</v>
      </c>
      <c r="C31" s="5">
        <f>+B31/B34*100</f>
        <v>2.1219989541374487</v>
      </c>
      <c r="D31" s="8"/>
    </row>
    <row r="32" spans="1:5" x14ac:dyDescent="0.25">
      <c r="A32" s="3" t="s">
        <v>40</v>
      </c>
      <c r="B32" s="4">
        <v>28359957</v>
      </c>
      <c r="C32" s="5">
        <f>+B32/B34*100</f>
        <v>25.074916288909595</v>
      </c>
      <c r="D32" s="9"/>
    </row>
    <row r="33" spans="1:5" x14ac:dyDescent="0.25">
      <c r="A33" s="3" t="s">
        <v>56</v>
      </c>
      <c r="B33" s="4">
        <v>76225707</v>
      </c>
      <c r="C33" s="5">
        <f>+B33/B34*100</f>
        <v>67.396196055161511</v>
      </c>
      <c r="D33" s="9"/>
    </row>
    <row r="34" spans="1:5" x14ac:dyDescent="0.25">
      <c r="A34" s="3" t="s">
        <v>9</v>
      </c>
      <c r="B34" s="6">
        <f>SUM(B28:B33)</f>
        <v>113100904</v>
      </c>
      <c r="C34" s="5">
        <f>SUM(C28:C33)</f>
        <v>100</v>
      </c>
      <c r="D34" t="s">
        <v>17</v>
      </c>
      <c r="E34" s="9"/>
    </row>
  </sheetData>
  <mergeCells count="1">
    <mergeCell ref="A26:C26"/>
  </mergeCells>
  <pageMargins left="0.7" right="0.7" top="0.75" bottom="0.75" header="0.3" footer="0.3"/>
  <pageSetup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G60"/>
  <sheetViews>
    <sheetView topLeftCell="A31" workbookViewId="0">
      <selection sqref="A1:C60"/>
    </sheetView>
  </sheetViews>
  <sheetFormatPr baseColWidth="10" defaultRowHeight="15" x14ac:dyDescent="0.25"/>
  <cols>
    <col min="1" max="1" width="31" customWidth="1"/>
    <col min="2" max="2" width="21.42578125" customWidth="1"/>
    <col min="3" max="3" width="25.28515625" customWidth="1"/>
    <col min="4" max="4" width="12.28515625" bestFit="1" customWidth="1"/>
    <col min="5" max="6" width="13.140625" bestFit="1" customWidth="1"/>
    <col min="7" max="7" width="14.5703125" bestFit="1" customWidth="1"/>
  </cols>
  <sheetData>
    <row r="1" spans="1:6" x14ac:dyDescent="0.25">
      <c r="A1" s="18"/>
      <c r="B1" s="18" t="s">
        <v>27</v>
      </c>
      <c r="C1" s="18"/>
    </row>
    <row r="2" spans="1:6" x14ac:dyDescent="0.25">
      <c r="A2" s="18"/>
      <c r="B2" s="18" t="s">
        <v>7</v>
      </c>
      <c r="C2" s="18"/>
    </row>
    <row r="3" spans="1:6" x14ac:dyDescent="0.25">
      <c r="A3" s="18"/>
      <c r="B3" s="18" t="s">
        <v>80</v>
      </c>
      <c r="C3" s="18"/>
    </row>
    <row r="5" spans="1:6" x14ac:dyDescent="0.25">
      <c r="A5" s="7" t="s">
        <v>0</v>
      </c>
      <c r="B5" s="7" t="s">
        <v>4</v>
      </c>
      <c r="C5" s="7" t="s">
        <v>3</v>
      </c>
    </row>
    <row r="6" spans="1:6" x14ac:dyDescent="0.25">
      <c r="A6" s="3" t="s">
        <v>8</v>
      </c>
      <c r="B6" s="4">
        <v>115892538</v>
      </c>
      <c r="C6" s="13">
        <f>+B6/B8*100</f>
        <v>80.340057896398946</v>
      </c>
    </row>
    <row r="7" spans="1:6" x14ac:dyDescent="0.25">
      <c r="A7" s="3" t="s">
        <v>37</v>
      </c>
      <c r="B7" s="4">
        <v>28359957</v>
      </c>
      <c r="C7" s="13">
        <f>+B7/B8*100</f>
        <v>19.65994210360105</v>
      </c>
    </row>
    <row r="8" spans="1:6" x14ac:dyDescent="0.25">
      <c r="A8" s="3" t="s">
        <v>11</v>
      </c>
      <c r="B8" s="4">
        <f>SUM(B6:B7)</f>
        <v>144252495</v>
      </c>
      <c r="C8" s="13">
        <f>+C6+C7</f>
        <v>100</v>
      </c>
      <c r="D8" s="8"/>
    </row>
    <row r="9" spans="1:6" x14ac:dyDescent="0.25">
      <c r="A9" s="3" t="s">
        <v>1</v>
      </c>
      <c r="B9" s="4">
        <v>74390711</v>
      </c>
      <c r="C9" s="13">
        <f>+B9/B8*100</f>
        <v>51.569791565823522</v>
      </c>
      <c r="D9" s="14"/>
      <c r="F9" s="9"/>
    </row>
    <row r="10" spans="1:6" x14ac:dyDescent="0.25">
      <c r="A10" s="3" t="s">
        <v>38</v>
      </c>
      <c r="B10" s="4">
        <v>27900684</v>
      </c>
      <c r="C10" s="13">
        <f>+B10/B8*100</f>
        <v>19.341560782016284</v>
      </c>
      <c r="D10" s="14"/>
      <c r="F10" s="9"/>
    </row>
    <row r="11" spans="1:6" x14ac:dyDescent="0.25">
      <c r="A11" s="3" t="s">
        <v>36</v>
      </c>
      <c r="B11" s="4">
        <f>+B8-B9-B10</f>
        <v>41961100</v>
      </c>
      <c r="C11" s="13">
        <f>+B11/B8*100</f>
        <v>29.088647652160194</v>
      </c>
    </row>
    <row r="12" spans="1:6" x14ac:dyDescent="0.25">
      <c r="A12" s="15"/>
      <c r="B12" s="16"/>
      <c r="C12" s="17"/>
    </row>
    <row r="13" spans="1:6" x14ac:dyDescent="0.25">
      <c r="B13" s="8"/>
      <c r="C13" s="2"/>
    </row>
    <row r="28" spans="1:4" x14ac:dyDescent="0.25">
      <c r="A28" s="75" t="s">
        <v>81</v>
      </c>
      <c r="B28" s="75"/>
      <c r="C28" s="75"/>
    </row>
    <row r="29" spans="1:4" x14ac:dyDescent="0.25">
      <c r="A29" s="12" t="s">
        <v>0</v>
      </c>
      <c r="B29" s="12" t="s">
        <v>4</v>
      </c>
      <c r="C29" s="12" t="s">
        <v>3</v>
      </c>
    </row>
    <row r="30" spans="1:4" x14ac:dyDescent="0.25">
      <c r="A30" s="3" t="s">
        <v>16</v>
      </c>
      <c r="B30" s="4">
        <v>14800000</v>
      </c>
      <c r="C30" s="5">
        <f>+B30/B37*100</f>
        <v>19.894957046451673</v>
      </c>
      <c r="D30" s="8"/>
    </row>
    <row r="31" spans="1:4" x14ac:dyDescent="0.25">
      <c r="A31" s="3" t="s">
        <v>28</v>
      </c>
      <c r="B31" s="4">
        <v>13796732</v>
      </c>
      <c r="C31" s="5">
        <f>+B31/B37*100</f>
        <v>18.546310170365221</v>
      </c>
      <c r="D31" s="8"/>
    </row>
    <row r="32" spans="1:4" x14ac:dyDescent="0.25">
      <c r="A32" s="3" t="s">
        <v>42</v>
      </c>
      <c r="B32" s="4">
        <v>33961265</v>
      </c>
      <c r="C32" s="5">
        <f>+B32/B37*100</f>
        <v>45.652561379605579</v>
      </c>
      <c r="D32" s="8"/>
    </row>
    <row r="33" spans="1:5" x14ac:dyDescent="0.25">
      <c r="A33" s="3" t="s">
        <v>18</v>
      </c>
      <c r="B33" s="4">
        <v>4380107</v>
      </c>
      <c r="C33" s="5">
        <f>+B33/B37*100</f>
        <v>5.8879757178285335</v>
      </c>
    </row>
    <row r="34" spans="1:5" x14ac:dyDescent="0.25">
      <c r="A34" s="3" t="s">
        <v>57</v>
      </c>
      <c r="B34" s="4">
        <v>3868407</v>
      </c>
      <c r="C34" s="5">
        <f>+B34/B37*100</f>
        <v>5.2001210204860122</v>
      </c>
    </row>
    <row r="35" spans="1:5" x14ac:dyDescent="0.25">
      <c r="A35" s="3" t="s">
        <v>82</v>
      </c>
      <c r="B35" s="4">
        <v>2775000</v>
      </c>
      <c r="C35" s="5">
        <f>+B35/B37*100</f>
        <v>3.730304446209689</v>
      </c>
    </row>
    <row r="36" spans="1:5" x14ac:dyDescent="0.25">
      <c r="A36" s="3" t="s">
        <v>83</v>
      </c>
      <c r="B36" s="4">
        <v>809200</v>
      </c>
      <c r="C36" s="5">
        <f>+B36/B37*100</f>
        <v>1.0877702190532901</v>
      </c>
    </row>
    <row r="37" spans="1:5" x14ac:dyDescent="0.25">
      <c r="A37" s="3" t="s">
        <v>1</v>
      </c>
      <c r="B37" s="6">
        <f>SUM(B30:B36)</f>
        <v>74390711</v>
      </c>
      <c r="C37" s="5">
        <f>SUM(C30:C36)</f>
        <v>100</v>
      </c>
      <c r="E37" s="8"/>
    </row>
    <row r="38" spans="1:5" x14ac:dyDescent="0.25">
      <c r="B38" s="8"/>
      <c r="E38" s="8"/>
    </row>
    <row r="39" spans="1:5" x14ac:dyDescent="0.25">
      <c r="E39" s="8"/>
    </row>
    <row r="54" spans="1:7" x14ac:dyDescent="0.25">
      <c r="A54" s="75" t="s">
        <v>39</v>
      </c>
      <c r="B54" s="75"/>
      <c r="C54" s="75"/>
      <c r="E54" s="9"/>
      <c r="F54" s="9"/>
      <c r="G54" s="10"/>
    </row>
    <row r="55" spans="1:7" x14ac:dyDescent="0.25">
      <c r="A55" s="12" t="s">
        <v>0</v>
      </c>
      <c r="B55" s="12" t="s">
        <v>4</v>
      </c>
      <c r="C55" s="12" t="s">
        <v>3</v>
      </c>
      <c r="E55" s="9"/>
      <c r="F55" s="9"/>
      <c r="G55" s="10"/>
    </row>
    <row r="56" spans="1:7" x14ac:dyDescent="0.25">
      <c r="A56" s="3" t="s">
        <v>16</v>
      </c>
      <c r="B56" s="4">
        <v>8000000</v>
      </c>
      <c r="C56" s="5">
        <f>+B56/B60*100</f>
        <v>28.673132171239963</v>
      </c>
      <c r="E56" s="9"/>
      <c r="F56" s="9"/>
      <c r="G56" s="10"/>
    </row>
    <row r="57" spans="1:7" x14ac:dyDescent="0.25">
      <c r="A57" s="3" t="s">
        <v>29</v>
      </c>
      <c r="B57" s="4">
        <v>9497525</v>
      </c>
      <c r="C57" s="5">
        <f>+B57/B60*100</f>
        <v>34.040473703081972</v>
      </c>
    </row>
    <row r="58" spans="1:7" x14ac:dyDescent="0.25">
      <c r="A58" s="3" t="s">
        <v>28</v>
      </c>
      <c r="B58" s="4">
        <v>9128159</v>
      </c>
      <c r="C58" s="5">
        <f>+B58/B60*100</f>
        <v>32.716613685886699</v>
      </c>
    </row>
    <row r="59" spans="1:7" x14ac:dyDescent="0.25">
      <c r="A59" s="3" t="s">
        <v>82</v>
      </c>
      <c r="B59" s="4">
        <v>1275000</v>
      </c>
      <c r="C59" s="5">
        <f>+B59/B60*100</f>
        <v>4.5697804397913684</v>
      </c>
    </row>
    <row r="60" spans="1:7" x14ac:dyDescent="0.25">
      <c r="A60" s="3" t="s">
        <v>1</v>
      </c>
      <c r="B60" s="6">
        <f>SUM(B56:B59)</f>
        <v>27900684</v>
      </c>
      <c r="C60" s="5">
        <f>SUM(C56:C59)</f>
        <v>100</v>
      </c>
    </row>
  </sheetData>
  <mergeCells count="2">
    <mergeCell ref="A28:C28"/>
    <mergeCell ref="A54:C54"/>
  </mergeCells>
  <pageMargins left="0.7" right="0.7" top="0.75" bottom="0.75" header="0.3" footer="0.3"/>
  <pageSetup scale="7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topLeftCell="A49" workbookViewId="0">
      <selection activeCell="A60" sqref="A60:L80"/>
    </sheetView>
  </sheetViews>
  <sheetFormatPr baseColWidth="10" defaultRowHeight="15" x14ac:dyDescent="0.25"/>
  <cols>
    <col min="1" max="1" width="11.42578125" customWidth="1"/>
    <col min="2" max="2" width="11.7109375" customWidth="1"/>
    <col min="3" max="3" width="10.140625" customWidth="1"/>
    <col min="4" max="4" width="29.5703125" customWidth="1"/>
    <col min="5" max="5" width="11.140625" customWidth="1"/>
    <col min="7" max="7" width="14.28515625" customWidth="1"/>
    <col min="8" max="8" width="14.140625" customWidth="1"/>
    <col min="9" max="9" width="13.140625" customWidth="1"/>
    <col min="10" max="10" width="5.140625" customWidth="1"/>
    <col min="11" max="11" width="16" customWidth="1"/>
    <col min="12" max="12" width="17" customWidth="1"/>
  </cols>
  <sheetData>
    <row r="1" spans="1:12" ht="15.75" customHeight="1" x14ac:dyDescent="0.25">
      <c r="B1" s="80" t="s">
        <v>27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.75" x14ac:dyDescent="0.25">
      <c r="B2" s="81" t="s">
        <v>41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63" customHeight="1" x14ac:dyDescent="0.25">
      <c r="A3" s="28" t="s">
        <v>33</v>
      </c>
      <c r="B3" s="28" t="s">
        <v>19</v>
      </c>
      <c r="C3" s="28" t="s">
        <v>26</v>
      </c>
      <c r="D3" s="21" t="s">
        <v>12</v>
      </c>
      <c r="E3" s="21" t="s">
        <v>13</v>
      </c>
      <c r="F3" s="21" t="s">
        <v>15</v>
      </c>
      <c r="G3" s="23" t="s">
        <v>20</v>
      </c>
      <c r="H3" s="23" t="s">
        <v>21</v>
      </c>
      <c r="I3" s="23" t="s">
        <v>22</v>
      </c>
      <c r="J3" s="21" t="s">
        <v>23</v>
      </c>
      <c r="K3" s="21" t="s">
        <v>24</v>
      </c>
      <c r="L3" s="21" t="s">
        <v>25</v>
      </c>
    </row>
    <row r="4" spans="1:12" x14ac:dyDescent="0.25">
      <c r="A4" s="33">
        <v>44564</v>
      </c>
      <c r="B4" s="33" t="s">
        <v>43</v>
      </c>
      <c r="C4" s="30">
        <v>44580</v>
      </c>
      <c r="D4" s="31" t="s">
        <v>30</v>
      </c>
      <c r="E4" s="31">
        <v>900092385</v>
      </c>
      <c r="F4" s="31" t="s">
        <v>44</v>
      </c>
      <c r="G4" s="32">
        <v>489759</v>
      </c>
      <c r="H4" s="32">
        <v>489759</v>
      </c>
      <c r="I4" s="32">
        <v>489759</v>
      </c>
      <c r="J4" s="22">
        <f t="shared" ref="J4:J54" si="0">+I4/G4*100</f>
        <v>100</v>
      </c>
      <c r="K4" s="22">
        <f t="shared" ref="K4:K54" si="1">+G4-I4</f>
        <v>0</v>
      </c>
      <c r="L4" s="3" t="s">
        <v>51</v>
      </c>
    </row>
    <row r="5" spans="1:12" x14ac:dyDescent="0.25">
      <c r="A5" s="33">
        <v>44564</v>
      </c>
      <c r="B5" s="33" t="s">
        <v>43</v>
      </c>
      <c r="C5" s="30">
        <v>44586</v>
      </c>
      <c r="D5" s="31" t="s">
        <v>32</v>
      </c>
      <c r="E5" s="31">
        <v>8001676435</v>
      </c>
      <c r="F5" s="31" t="s">
        <v>35</v>
      </c>
      <c r="G5" s="32">
        <v>149719</v>
      </c>
      <c r="H5" s="32">
        <v>149719</v>
      </c>
      <c r="I5" s="32">
        <v>149719</v>
      </c>
      <c r="J5" s="22">
        <f t="shared" si="0"/>
        <v>100</v>
      </c>
      <c r="K5" s="22">
        <f t="shared" si="1"/>
        <v>0</v>
      </c>
      <c r="L5" s="3" t="s">
        <v>51</v>
      </c>
    </row>
    <row r="6" spans="1:12" x14ac:dyDescent="0.25">
      <c r="A6" s="33">
        <v>44593</v>
      </c>
      <c r="B6" s="33">
        <v>44620</v>
      </c>
      <c r="C6" s="30">
        <v>44594</v>
      </c>
      <c r="D6" s="31" t="s">
        <v>32</v>
      </c>
      <c r="E6" s="31">
        <v>8001676435</v>
      </c>
      <c r="F6" s="31" t="s">
        <v>60</v>
      </c>
      <c r="G6" s="32">
        <v>99902</v>
      </c>
      <c r="H6" s="32">
        <v>99902</v>
      </c>
      <c r="I6" s="32">
        <v>99902</v>
      </c>
      <c r="J6" s="22">
        <f>+I6/G6*100</f>
        <v>100</v>
      </c>
      <c r="K6" s="22">
        <f>+G6-I6</f>
        <v>0</v>
      </c>
      <c r="L6" s="3" t="s">
        <v>51</v>
      </c>
    </row>
    <row r="7" spans="1:12" x14ac:dyDescent="0.25">
      <c r="A7" s="33">
        <v>44593</v>
      </c>
      <c r="B7" s="33">
        <v>44620</v>
      </c>
      <c r="C7" s="30">
        <v>44595</v>
      </c>
      <c r="D7" s="31" t="s">
        <v>30</v>
      </c>
      <c r="E7" s="31">
        <v>900092385</v>
      </c>
      <c r="F7" s="31" t="s">
        <v>60</v>
      </c>
      <c r="G7" s="32">
        <v>488000</v>
      </c>
      <c r="H7" s="32">
        <v>488000</v>
      </c>
      <c r="I7" s="32">
        <v>488000</v>
      </c>
      <c r="J7" s="22">
        <f>+I7/G7*100</f>
        <v>100</v>
      </c>
      <c r="K7" s="22">
        <f>+G7-I7</f>
        <v>0</v>
      </c>
      <c r="L7" s="3" t="s">
        <v>51</v>
      </c>
    </row>
    <row r="8" spans="1:12" x14ac:dyDescent="0.25">
      <c r="A8" s="33">
        <v>44579</v>
      </c>
      <c r="B8" s="33">
        <v>44911</v>
      </c>
      <c r="C8" s="30">
        <v>44594</v>
      </c>
      <c r="D8" s="31" t="s">
        <v>14</v>
      </c>
      <c r="E8" s="31">
        <v>30731878</v>
      </c>
      <c r="F8" s="31" t="s">
        <v>45</v>
      </c>
      <c r="G8" s="32">
        <v>16800000</v>
      </c>
      <c r="H8" s="32">
        <v>1400000</v>
      </c>
      <c r="I8" s="32">
        <f>+H8</f>
        <v>1400000</v>
      </c>
      <c r="J8" s="22">
        <f t="shared" si="0"/>
        <v>8.3333333333333321</v>
      </c>
      <c r="K8" s="22">
        <f t="shared" si="1"/>
        <v>15400000</v>
      </c>
      <c r="L8" s="21" t="s">
        <v>52</v>
      </c>
    </row>
    <row r="9" spans="1:12" x14ac:dyDescent="0.25">
      <c r="A9" s="60" t="s">
        <v>48</v>
      </c>
      <c r="B9" s="33">
        <v>44911</v>
      </c>
      <c r="C9" s="29"/>
      <c r="D9" s="24" t="s">
        <v>49</v>
      </c>
      <c r="E9" s="19"/>
      <c r="F9" s="19" t="s">
        <v>53</v>
      </c>
      <c r="G9" s="23">
        <v>10758790</v>
      </c>
      <c r="H9" s="20"/>
      <c r="I9" s="20"/>
      <c r="J9" s="22">
        <f t="shared" si="0"/>
        <v>0</v>
      </c>
      <c r="K9" s="22">
        <f t="shared" si="1"/>
        <v>10758790</v>
      </c>
      <c r="L9" s="21" t="s">
        <v>52</v>
      </c>
    </row>
    <row r="10" spans="1:12" x14ac:dyDescent="0.25">
      <c r="A10" s="60" t="s">
        <v>48</v>
      </c>
      <c r="B10" s="33">
        <v>44911</v>
      </c>
      <c r="C10" s="30">
        <v>44620</v>
      </c>
      <c r="D10" s="31" t="s">
        <v>31</v>
      </c>
      <c r="E10" s="31">
        <v>700246398</v>
      </c>
      <c r="F10" s="31" t="s">
        <v>47</v>
      </c>
      <c r="G10" s="32">
        <v>13200000</v>
      </c>
      <c r="H10" s="32">
        <v>1200000</v>
      </c>
      <c r="I10" s="32">
        <f>+H10</f>
        <v>1200000</v>
      </c>
      <c r="J10" s="22">
        <f>+I10/G10*100</f>
        <v>9.0909090909090917</v>
      </c>
      <c r="K10" s="22">
        <f>+G10-I10</f>
        <v>12000000</v>
      </c>
      <c r="L10" s="21" t="s">
        <v>52</v>
      </c>
    </row>
    <row r="11" spans="1:12" x14ac:dyDescent="0.25">
      <c r="A11" s="60" t="s">
        <v>48</v>
      </c>
      <c r="B11" s="33">
        <v>44651</v>
      </c>
      <c r="C11" s="29"/>
      <c r="D11" s="24" t="s">
        <v>50</v>
      </c>
      <c r="E11" s="25">
        <v>94299710</v>
      </c>
      <c r="F11" s="19" t="s">
        <v>54</v>
      </c>
      <c r="G11" s="23">
        <v>19500000</v>
      </c>
      <c r="H11" s="20"/>
      <c r="I11" s="20"/>
      <c r="J11" s="22">
        <f>+I11/G11*100</f>
        <v>0</v>
      </c>
      <c r="K11" s="22">
        <f>+G11-I11</f>
        <v>19500000</v>
      </c>
      <c r="L11" s="21" t="s">
        <v>52</v>
      </c>
    </row>
    <row r="12" spans="1:12" x14ac:dyDescent="0.25">
      <c r="A12" s="61">
        <v>44593</v>
      </c>
      <c r="B12" s="33">
        <v>44895</v>
      </c>
      <c r="C12" s="30">
        <v>44610</v>
      </c>
      <c r="D12" s="31" t="s">
        <v>34</v>
      </c>
      <c r="E12" s="31">
        <v>16251080</v>
      </c>
      <c r="F12" s="31" t="s">
        <v>46</v>
      </c>
      <c r="G12" s="32">
        <v>15668300</v>
      </c>
      <c r="H12" s="32">
        <v>6980895</v>
      </c>
      <c r="I12" s="32">
        <f>+H12</f>
        <v>6980895</v>
      </c>
      <c r="J12" s="22">
        <f t="shared" si="0"/>
        <v>44.55425923680297</v>
      </c>
      <c r="K12" s="22">
        <f t="shared" si="1"/>
        <v>8687405</v>
      </c>
      <c r="L12" s="21" t="s">
        <v>52</v>
      </c>
    </row>
    <row r="13" spans="1:12" x14ac:dyDescent="0.25">
      <c r="A13" s="33">
        <v>44579</v>
      </c>
      <c r="B13" s="33">
        <v>44911</v>
      </c>
      <c r="C13" s="30">
        <v>44620</v>
      </c>
      <c r="D13" s="31" t="s">
        <v>14</v>
      </c>
      <c r="E13" s="31">
        <v>30731878</v>
      </c>
      <c r="F13" s="31" t="s">
        <v>45</v>
      </c>
      <c r="G13" s="32">
        <v>16800000</v>
      </c>
      <c r="H13" s="32">
        <v>1400000</v>
      </c>
      <c r="I13" s="32">
        <f>+H13+I8</f>
        <v>2800000</v>
      </c>
      <c r="J13" s="22">
        <f t="shared" si="0"/>
        <v>16.666666666666664</v>
      </c>
      <c r="K13" s="22">
        <f t="shared" si="1"/>
        <v>14000000</v>
      </c>
      <c r="L13" s="21" t="s">
        <v>52</v>
      </c>
    </row>
    <row r="14" spans="1:12" x14ac:dyDescent="0.25">
      <c r="A14" s="36"/>
      <c r="B14" s="36"/>
      <c r="C14" s="38"/>
      <c r="D14" s="39"/>
      <c r="E14" s="39"/>
      <c r="F14" s="39"/>
      <c r="G14" s="3" t="s">
        <v>76</v>
      </c>
      <c r="H14" s="32">
        <f>SUM(H4:H13)</f>
        <v>12208275</v>
      </c>
      <c r="I14" s="32"/>
      <c r="J14" s="22"/>
      <c r="K14" s="22">
        <f>+K13+K12+K11+K10+K9</f>
        <v>64946195</v>
      </c>
      <c r="L14" s="3"/>
    </row>
    <row r="15" spans="1:12" x14ac:dyDescent="0.25">
      <c r="A15" s="36"/>
      <c r="B15" s="36"/>
      <c r="C15" s="38"/>
      <c r="D15" s="39"/>
      <c r="E15" s="39"/>
      <c r="F15" s="39"/>
      <c r="H15" s="40"/>
      <c r="I15" s="40"/>
      <c r="J15" s="41"/>
      <c r="K15" s="41"/>
      <c r="L15" s="15"/>
    </row>
    <row r="16" spans="1:12" ht="15.75" thickBot="1" x14ac:dyDescent="0.3">
      <c r="A16" s="36"/>
      <c r="B16" s="36"/>
      <c r="C16" s="38"/>
      <c r="D16" s="39"/>
      <c r="E16" s="39"/>
      <c r="F16" s="39"/>
      <c r="G16" s="40"/>
      <c r="H16" s="40"/>
      <c r="I16" s="40"/>
      <c r="J16" s="41"/>
      <c r="K16" s="41"/>
      <c r="L16" s="15"/>
    </row>
    <row r="17" spans="1:12" ht="15.75" x14ac:dyDescent="0.25">
      <c r="A17" s="42"/>
      <c r="B17" s="82" t="s">
        <v>27</v>
      </c>
      <c r="C17" s="82"/>
      <c r="D17" s="82"/>
      <c r="E17" s="82"/>
      <c r="F17" s="82"/>
      <c r="G17" s="82"/>
      <c r="H17" s="82"/>
      <c r="I17" s="82"/>
      <c r="J17" s="82"/>
      <c r="K17" s="82"/>
      <c r="L17" s="83"/>
    </row>
    <row r="18" spans="1:12" ht="15.75" x14ac:dyDescent="0.25">
      <c r="A18" s="43"/>
      <c r="B18" s="81" t="s">
        <v>74</v>
      </c>
      <c r="C18" s="81"/>
      <c r="D18" s="81"/>
      <c r="E18" s="81"/>
      <c r="F18" s="81"/>
      <c r="G18" s="81"/>
      <c r="H18" s="81"/>
      <c r="I18" s="81"/>
      <c r="J18" s="81"/>
      <c r="K18" s="81"/>
      <c r="L18" s="84"/>
    </row>
    <row r="19" spans="1:12" ht="39" thickBot="1" x14ac:dyDescent="0.3">
      <c r="A19" s="44" t="s">
        <v>33</v>
      </c>
      <c r="B19" s="45" t="s">
        <v>19</v>
      </c>
      <c r="C19" s="45" t="s">
        <v>26</v>
      </c>
      <c r="D19" s="46" t="s">
        <v>12</v>
      </c>
      <c r="E19" s="46" t="s">
        <v>13</v>
      </c>
      <c r="F19" s="46" t="s">
        <v>15</v>
      </c>
      <c r="G19" s="47" t="s">
        <v>20</v>
      </c>
      <c r="H19" s="47" t="s">
        <v>21</v>
      </c>
      <c r="I19" s="47" t="s">
        <v>22</v>
      </c>
      <c r="J19" s="46" t="s">
        <v>23</v>
      </c>
      <c r="K19" s="46" t="s">
        <v>24</v>
      </c>
      <c r="L19" s="48" t="s">
        <v>25</v>
      </c>
    </row>
    <row r="20" spans="1:12" x14ac:dyDescent="0.25">
      <c r="A20" s="60" t="s">
        <v>48</v>
      </c>
      <c r="B20" s="33">
        <v>44911</v>
      </c>
      <c r="C20" s="30">
        <v>44629</v>
      </c>
      <c r="D20" s="31" t="s">
        <v>67</v>
      </c>
      <c r="E20" s="31">
        <v>1113619639</v>
      </c>
      <c r="F20" s="31" t="s">
        <v>58</v>
      </c>
      <c r="G20" s="23">
        <v>10758790</v>
      </c>
      <c r="H20" s="32">
        <v>3430770</v>
      </c>
      <c r="I20" s="32">
        <v>3430770</v>
      </c>
      <c r="J20" s="22">
        <f t="shared" si="0"/>
        <v>31.888065479482357</v>
      </c>
      <c r="K20" s="22">
        <f t="shared" si="1"/>
        <v>7328020</v>
      </c>
      <c r="L20" s="21" t="s">
        <v>52</v>
      </c>
    </row>
    <row r="21" spans="1:12" x14ac:dyDescent="0.25">
      <c r="A21" s="61">
        <v>44593</v>
      </c>
      <c r="B21" s="33">
        <v>44895</v>
      </c>
      <c r="C21" s="30">
        <v>44635</v>
      </c>
      <c r="D21" s="31" t="s">
        <v>34</v>
      </c>
      <c r="E21" s="31">
        <v>16251080</v>
      </c>
      <c r="F21" s="31" t="s">
        <v>46</v>
      </c>
      <c r="G21" s="32">
        <v>15668300</v>
      </c>
      <c r="H21" s="32">
        <v>4677990</v>
      </c>
      <c r="I21" s="32">
        <f>+H21+I12</f>
        <v>11658885</v>
      </c>
      <c r="J21" s="22">
        <f t="shared" si="0"/>
        <v>74.410657186803931</v>
      </c>
      <c r="K21" s="22">
        <f t="shared" si="1"/>
        <v>4009415</v>
      </c>
      <c r="L21" s="21" t="s">
        <v>52</v>
      </c>
    </row>
    <row r="22" spans="1:12" x14ac:dyDescent="0.25">
      <c r="A22" s="60" t="s">
        <v>48</v>
      </c>
      <c r="B22" s="33">
        <v>44651</v>
      </c>
      <c r="C22" s="30">
        <v>44635</v>
      </c>
      <c r="D22" s="31" t="s">
        <v>68</v>
      </c>
      <c r="E22" s="31">
        <v>94299710</v>
      </c>
      <c r="F22" s="31" t="s">
        <v>59</v>
      </c>
      <c r="G22" s="32">
        <v>19500000</v>
      </c>
      <c r="H22" s="32">
        <v>16000000</v>
      </c>
      <c r="I22" s="32">
        <v>16000000</v>
      </c>
      <c r="J22" s="22">
        <f t="shared" si="0"/>
        <v>82.051282051282044</v>
      </c>
      <c r="K22" s="22">
        <f t="shared" si="1"/>
        <v>3500000</v>
      </c>
      <c r="L22" s="21" t="s">
        <v>52</v>
      </c>
    </row>
    <row r="23" spans="1:12" x14ac:dyDescent="0.25">
      <c r="A23" s="37">
        <v>44621</v>
      </c>
      <c r="B23" s="37">
        <v>44651</v>
      </c>
      <c r="C23" s="30">
        <v>44635</v>
      </c>
      <c r="D23" s="31" t="s">
        <v>69</v>
      </c>
      <c r="E23" s="31">
        <v>830053800</v>
      </c>
      <c r="F23" s="31" t="s">
        <v>60</v>
      </c>
      <c r="G23" s="32">
        <v>488000</v>
      </c>
      <c r="H23" s="32">
        <v>488000</v>
      </c>
      <c r="I23" s="32">
        <v>488000</v>
      </c>
      <c r="J23" s="22">
        <f t="shared" si="0"/>
        <v>100</v>
      </c>
      <c r="K23" s="22">
        <f t="shared" si="1"/>
        <v>0</v>
      </c>
      <c r="L23" s="21" t="s">
        <v>51</v>
      </c>
    </row>
    <row r="24" spans="1:12" x14ac:dyDescent="0.25">
      <c r="A24" s="60" t="s">
        <v>48</v>
      </c>
      <c r="B24" s="33">
        <v>44651</v>
      </c>
      <c r="C24" s="30">
        <v>44637</v>
      </c>
      <c r="D24" s="31" t="s">
        <v>68</v>
      </c>
      <c r="E24" s="31">
        <v>94299710</v>
      </c>
      <c r="F24" s="31" t="s">
        <v>59</v>
      </c>
      <c r="G24" s="32">
        <v>19500000</v>
      </c>
      <c r="H24" s="32">
        <v>2000000</v>
      </c>
      <c r="I24" s="32">
        <f>+H24+I22</f>
        <v>18000000</v>
      </c>
      <c r="J24" s="22">
        <f t="shared" si="0"/>
        <v>92.307692307692307</v>
      </c>
      <c r="K24" s="22">
        <f t="shared" si="1"/>
        <v>1500000</v>
      </c>
      <c r="L24" s="21" t="s">
        <v>52</v>
      </c>
    </row>
    <row r="25" spans="1:12" x14ac:dyDescent="0.25">
      <c r="A25" s="60" t="s">
        <v>48</v>
      </c>
      <c r="B25" s="33">
        <v>44651</v>
      </c>
      <c r="C25" s="30">
        <v>44637</v>
      </c>
      <c r="D25" s="31" t="s">
        <v>68</v>
      </c>
      <c r="E25" s="31">
        <v>94299710</v>
      </c>
      <c r="F25" s="31" t="s">
        <v>61</v>
      </c>
      <c r="G25" s="32">
        <v>19500000</v>
      </c>
      <c r="H25" s="32">
        <v>1500000</v>
      </c>
      <c r="I25" s="32">
        <f>+H25+I24</f>
        <v>19500000</v>
      </c>
      <c r="J25" s="22">
        <f t="shared" si="0"/>
        <v>100</v>
      </c>
      <c r="K25" s="22">
        <f t="shared" si="1"/>
        <v>0</v>
      </c>
      <c r="L25" s="21" t="s">
        <v>51</v>
      </c>
    </row>
    <row r="26" spans="1:12" x14ac:dyDescent="0.25">
      <c r="A26" s="34" t="s">
        <v>48</v>
      </c>
      <c r="B26" s="33">
        <v>44911</v>
      </c>
      <c r="C26" s="30">
        <v>44638</v>
      </c>
      <c r="D26" s="31" t="s">
        <v>70</v>
      </c>
      <c r="E26" s="31">
        <v>94456709</v>
      </c>
      <c r="F26" s="31" t="s">
        <v>62</v>
      </c>
      <c r="G26" s="32">
        <v>6000000</v>
      </c>
      <c r="H26" s="32">
        <v>600000</v>
      </c>
      <c r="I26" s="32">
        <v>600000</v>
      </c>
      <c r="J26" s="22">
        <f t="shared" si="0"/>
        <v>10</v>
      </c>
      <c r="K26" s="22">
        <f t="shared" si="1"/>
        <v>5400000</v>
      </c>
      <c r="L26" s="21" t="s">
        <v>52</v>
      </c>
    </row>
    <row r="27" spans="1:12" x14ac:dyDescent="0.25">
      <c r="A27" s="60" t="s">
        <v>48</v>
      </c>
      <c r="B27" s="33">
        <v>44911</v>
      </c>
      <c r="C27" s="30">
        <v>44649</v>
      </c>
      <c r="D27" s="31" t="s">
        <v>31</v>
      </c>
      <c r="E27" s="31">
        <v>700246398</v>
      </c>
      <c r="F27" s="31" t="s">
        <v>47</v>
      </c>
      <c r="G27" s="32">
        <v>13200000</v>
      </c>
      <c r="H27" s="32">
        <v>1200000</v>
      </c>
      <c r="I27" s="32">
        <f>+I10+H27</f>
        <v>2400000</v>
      </c>
      <c r="J27" s="22">
        <f t="shared" si="0"/>
        <v>18.181818181818183</v>
      </c>
      <c r="K27" s="22">
        <f t="shared" si="1"/>
        <v>10800000</v>
      </c>
      <c r="L27" s="21" t="s">
        <v>52</v>
      </c>
    </row>
    <row r="28" spans="1:12" x14ac:dyDescent="0.25">
      <c r="A28" s="33">
        <v>44579</v>
      </c>
      <c r="B28" s="33">
        <v>44911</v>
      </c>
      <c r="C28" s="30">
        <v>44649</v>
      </c>
      <c r="D28" s="31" t="s">
        <v>14</v>
      </c>
      <c r="E28" s="31">
        <v>30731878</v>
      </c>
      <c r="F28" s="31" t="s">
        <v>45</v>
      </c>
      <c r="G28" s="32">
        <v>16800000</v>
      </c>
      <c r="H28" s="32">
        <v>1400000</v>
      </c>
      <c r="I28" s="32">
        <f>+H28+I13</f>
        <v>4200000</v>
      </c>
      <c r="J28" s="22">
        <f t="shared" si="0"/>
        <v>25</v>
      </c>
      <c r="K28" s="22">
        <f t="shared" si="1"/>
        <v>12600000</v>
      </c>
      <c r="L28" s="21" t="s">
        <v>52</v>
      </c>
    </row>
    <row r="29" spans="1:12" x14ac:dyDescent="0.25">
      <c r="A29" s="37">
        <v>44652</v>
      </c>
      <c r="B29" s="37">
        <v>44681</v>
      </c>
      <c r="C29" s="30">
        <v>44663</v>
      </c>
      <c r="D29" s="31" t="s">
        <v>30</v>
      </c>
      <c r="E29" s="31">
        <v>900092385</v>
      </c>
      <c r="F29" s="31" t="s">
        <v>63</v>
      </c>
      <c r="G29" s="32">
        <v>644809</v>
      </c>
      <c r="H29" s="32">
        <v>644809</v>
      </c>
      <c r="I29" s="32">
        <v>644809</v>
      </c>
      <c r="J29" s="22">
        <f t="shared" si="0"/>
        <v>100</v>
      </c>
      <c r="K29" s="22">
        <f t="shared" si="1"/>
        <v>0</v>
      </c>
      <c r="L29" s="21" t="s">
        <v>51</v>
      </c>
    </row>
    <row r="30" spans="1:12" x14ac:dyDescent="0.25">
      <c r="A30" s="37">
        <v>44652</v>
      </c>
      <c r="B30" s="37">
        <v>45046</v>
      </c>
      <c r="C30" s="30">
        <v>44663</v>
      </c>
      <c r="D30" s="31" t="s">
        <v>71</v>
      </c>
      <c r="E30" s="31">
        <v>900910868</v>
      </c>
      <c r="F30" s="31" t="s">
        <v>64</v>
      </c>
      <c r="G30" s="32">
        <v>185640</v>
      </c>
      <c r="H30" s="32">
        <v>185640</v>
      </c>
      <c r="I30" s="32">
        <v>185640</v>
      </c>
      <c r="J30" s="22">
        <f t="shared" si="0"/>
        <v>100</v>
      </c>
      <c r="K30" s="22">
        <f t="shared" si="1"/>
        <v>0</v>
      </c>
      <c r="L30" s="21" t="s">
        <v>51</v>
      </c>
    </row>
    <row r="31" spans="1:12" x14ac:dyDescent="0.25">
      <c r="A31" s="60" t="s">
        <v>48</v>
      </c>
      <c r="B31" s="33">
        <v>44911</v>
      </c>
      <c r="C31" s="30">
        <v>44680</v>
      </c>
      <c r="D31" s="31" t="s">
        <v>31</v>
      </c>
      <c r="E31" s="31">
        <v>700246398</v>
      </c>
      <c r="F31" s="31" t="s">
        <v>47</v>
      </c>
      <c r="G31" s="32">
        <v>13200000</v>
      </c>
      <c r="H31" s="32">
        <v>1200000</v>
      </c>
      <c r="I31" s="32">
        <f>+H31+I27</f>
        <v>3600000</v>
      </c>
      <c r="J31" s="22">
        <f t="shared" si="0"/>
        <v>27.27272727272727</v>
      </c>
      <c r="K31" s="22">
        <f t="shared" si="1"/>
        <v>9600000</v>
      </c>
      <c r="L31" s="21" t="s">
        <v>52</v>
      </c>
    </row>
    <row r="32" spans="1:12" x14ac:dyDescent="0.25">
      <c r="A32" s="60" t="s">
        <v>48</v>
      </c>
      <c r="B32" s="33">
        <v>44911</v>
      </c>
      <c r="C32" s="30">
        <v>44680</v>
      </c>
      <c r="D32" s="31" t="s">
        <v>70</v>
      </c>
      <c r="E32" s="31">
        <v>94456709</v>
      </c>
      <c r="F32" s="31" t="s">
        <v>62</v>
      </c>
      <c r="G32" s="32">
        <v>6000000</v>
      </c>
      <c r="H32" s="32">
        <v>600000</v>
      </c>
      <c r="I32" s="32">
        <f>+H32+I26</f>
        <v>1200000</v>
      </c>
      <c r="J32" s="22">
        <f t="shared" si="0"/>
        <v>20</v>
      </c>
      <c r="K32" s="22">
        <f t="shared" si="1"/>
        <v>4800000</v>
      </c>
      <c r="L32" s="21" t="s">
        <v>52</v>
      </c>
    </row>
    <row r="33" spans="1:12" x14ac:dyDescent="0.25">
      <c r="A33" s="33">
        <v>44579</v>
      </c>
      <c r="B33" s="33">
        <v>44911</v>
      </c>
      <c r="C33" s="30">
        <v>44680</v>
      </c>
      <c r="D33" s="31" t="s">
        <v>14</v>
      </c>
      <c r="E33" s="31">
        <v>30731878</v>
      </c>
      <c r="F33" s="31" t="s">
        <v>45</v>
      </c>
      <c r="G33" s="32">
        <v>16800000</v>
      </c>
      <c r="H33" s="32">
        <v>1400000</v>
      </c>
      <c r="I33" s="32">
        <f>+H33+I28</f>
        <v>5600000</v>
      </c>
      <c r="J33" s="22">
        <f t="shared" si="0"/>
        <v>33.333333333333329</v>
      </c>
      <c r="K33" s="22">
        <f t="shared" si="1"/>
        <v>11200000</v>
      </c>
      <c r="L33" s="21" t="s">
        <v>52</v>
      </c>
    </row>
    <row r="34" spans="1:12" x14ac:dyDescent="0.25">
      <c r="A34" s="60" t="s">
        <v>48</v>
      </c>
      <c r="B34" s="33">
        <v>44911</v>
      </c>
      <c r="C34" s="30">
        <v>44680</v>
      </c>
      <c r="D34" s="31" t="s">
        <v>67</v>
      </c>
      <c r="E34" s="31">
        <v>1113619639</v>
      </c>
      <c r="F34" s="31" t="s">
        <v>58</v>
      </c>
      <c r="G34" s="23">
        <v>10758790</v>
      </c>
      <c r="H34" s="32">
        <v>1793925</v>
      </c>
      <c r="I34" s="32">
        <f>+H34+I20</f>
        <v>5224695</v>
      </c>
      <c r="J34" s="22">
        <f t="shared" si="0"/>
        <v>48.562105961729898</v>
      </c>
      <c r="K34" s="22">
        <f t="shared" si="1"/>
        <v>5534095</v>
      </c>
      <c r="L34" s="21" t="s">
        <v>52</v>
      </c>
    </row>
    <row r="35" spans="1:12" x14ac:dyDescent="0.25">
      <c r="A35" s="34"/>
      <c r="B35" s="35"/>
      <c r="C35" s="38"/>
      <c r="D35" s="39"/>
      <c r="E35" s="39"/>
      <c r="F35" s="39"/>
      <c r="G35" s="3" t="s">
        <v>76</v>
      </c>
      <c r="H35" s="32">
        <f>SUM(H20:H34)</f>
        <v>37121134</v>
      </c>
      <c r="I35" s="32"/>
      <c r="J35" s="22"/>
      <c r="K35" s="22"/>
      <c r="L35" s="21"/>
    </row>
    <row r="36" spans="1:12" x14ac:dyDescent="0.25">
      <c r="A36" s="34"/>
      <c r="B36" s="35"/>
      <c r="C36" s="38"/>
      <c r="D36" s="39"/>
      <c r="E36" s="39"/>
      <c r="F36" s="39"/>
      <c r="G36" s="3" t="s">
        <v>77</v>
      </c>
      <c r="H36" s="32">
        <f>+H35+H14</f>
        <v>49329409</v>
      </c>
      <c r="I36" s="32"/>
      <c r="J36" s="22"/>
      <c r="K36" s="22">
        <f>SUM(K31:K34)+K21</f>
        <v>35143510</v>
      </c>
      <c r="L36" s="3"/>
    </row>
    <row r="37" spans="1:12" x14ac:dyDescent="0.25">
      <c r="A37" s="26"/>
      <c r="B37" s="26"/>
      <c r="C37" s="38"/>
      <c r="D37" s="39"/>
      <c r="E37" s="39"/>
      <c r="F37" s="39"/>
      <c r="G37" s="40"/>
      <c r="H37" s="40"/>
      <c r="I37" s="40"/>
      <c r="J37" s="41"/>
      <c r="K37" s="41"/>
      <c r="L37" s="15"/>
    </row>
    <row r="38" spans="1:12" x14ac:dyDescent="0.25">
      <c r="A38" s="27"/>
      <c r="B38" s="27"/>
      <c r="C38" s="38"/>
      <c r="D38" s="39"/>
      <c r="E38" s="39"/>
      <c r="F38" s="39"/>
      <c r="G38" s="40"/>
      <c r="H38" s="40"/>
      <c r="I38" s="40"/>
      <c r="J38" s="41"/>
      <c r="K38" s="41"/>
      <c r="L38" s="15"/>
    </row>
    <row r="39" spans="1:12" ht="15.75" thickBot="1" x14ac:dyDescent="0.3">
      <c r="A39" s="27"/>
      <c r="B39" s="27"/>
      <c r="C39" s="38"/>
      <c r="D39" s="39"/>
      <c r="E39" s="39"/>
      <c r="F39" s="39"/>
      <c r="G39" s="40"/>
      <c r="H39" s="40"/>
      <c r="I39" s="40"/>
      <c r="J39" s="41"/>
      <c r="K39" s="41"/>
      <c r="L39" s="15"/>
    </row>
    <row r="40" spans="1:12" x14ac:dyDescent="0.25">
      <c r="A40" s="49"/>
      <c r="B40" s="50"/>
      <c r="C40" s="51"/>
      <c r="D40" s="52"/>
      <c r="E40" s="52"/>
      <c r="F40" s="52"/>
      <c r="G40" s="53"/>
      <c r="H40" s="53"/>
      <c r="I40" s="53"/>
      <c r="J40" s="54"/>
      <c r="K40" s="54"/>
      <c r="L40" s="55"/>
    </row>
    <row r="41" spans="1:12" ht="15.75" x14ac:dyDescent="0.25">
      <c r="A41" s="43"/>
      <c r="B41" s="85" t="s">
        <v>27</v>
      </c>
      <c r="C41" s="85"/>
      <c r="D41" s="85"/>
      <c r="E41" s="85"/>
      <c r="F41" s="85"/>
      <c r="G41" s="85"/>
      <c r="H41" s="85"/>
      <c r="I41" s="85"/>
      <c r="J41" s="85"/>
      <c r="K41" s="85"/>
      <c r="L41" s="86"/>
    </row>
    <row r="42" spans="1:12" ht="16.5" thickBot="1" x14ac:dyDescent="0.3">
      <c r="A42" s="56"/>
      <c r="B42" s="78" t="s">
        <v>75</v>
      </c>
      <c r="C42" s="78"/>
      <c r="D42" s="78"/>
      <c r="E42" s="78"/>
      <c r="F42" s="78"/>
      <c r="G42" s="78"/>
      <c r="H42" s="78"/>
      <c r="I42" s="78"/>
      <c r="J42" s="78"/>
      <c r="K42" s="78"/>
      <c r="L42" s="79"/>
    </row>
    <row r="43" spans="1:12" ht="51" x14ac:dyDescent="0.25">
      <c r="A43" s="57" t="s">
        <v>33</v>
      </c>
      <c r="B43" s="57" t="s">
        <v>19</v>
      </c>
      <c r="C43" s="57" t="s">
        <v>26</v>
      </c>
      <c r="D43" s="58" t="s">
        <v>12</v>
      </c>
      <c r="E43" s="58" t="s">
        <v>13</v>
      </c>
      <c r="F43" s="58" t="s">
        <v>15</v>
      </c>
      <c r="G43" s="59" t="s">
        <v>20</v>
      </c>
      <c r="H43" s="59" t="s">
        <v>21</v>
      </c>
      <c r="I43" s="59" t="s">
        <v>22</v>
      </c>
      <c r="J43" s="58" t="s">
        <v>23</v>
      </c>
      <c r="K43" s="58" t="s">
        <v>24</v>
      </c>
      <c r="L43" s="58" t="s">
        <v>25</v>
      </c>
    </row>
    <row r="44" spans="1:12" x14ac:dyDescent="0.25">
      <c r="A44" s="37">
        <v>44682</v>
      </c>
      <c r="B44" s="26" t="s">
        <v>73</v>
      </c>
      <c r="C44" s="30">
        <v>44685</v>
      </c>
      <c r="D44" s="31" t="s">
        <v>30</v>
      </c>
      <c r="E44" s="31">
        <v>900092385</v>
      </c>
      <c r="F44" s="31" t="s">
        <v>60</v>
      </c>
      <c r="G44" s="32">
        <v>334220</v>
      </c>
      <c r="H44" s="32">
        <v>334220</v>
      </c>
      <c r="I44" s="32">
        <v>334220</v>
      </c>
      <c r="J44" s="22">
        <f t="shared" si="0"/>
        <v>100</v>
      </c>
      <c r="K44" s="22">
        <f t="shared" si="1"/>
        <v>0</v>
      </c>
      <c r="L44" s="21" t="s">
        <v>52</v>
      </c>
    </row>
    <row r="45" spans="1:12" x14ac:dyDescent="0.25">
      <c r="A45" s="60" t="s">
        <v>48</v>
      </c>
      <c r="B45" s="33">
        <v>44911</v>
      </c>
      <c r="C45" s="30">
        <v>44712</v>
      </c>
      <c r="D45" s="31" t="s">
        <v>31</v>
      </c>
      <c r="E45" s="31">
        <v>700246398</v>
      </c>
      <c r="F45" s="31" t="s">
        <v>47</v>
      </c>
      <c r="G45" s="32">
        <v>13200000</v>
      </c>
      <c r="H45" s="32">
        <v>1200000</v>
      </c>
      <c r="I45" s="32">
        <f>+H45+I31</f>
        <v>4800000</v>
      </c>
      <c r="J45" s="22">
        <f t="shared" si="0"/>
        <v>36.363636363636367</v>
      </c>
      <c r="K45" s="22">
        <f t="shared" si="1"/>
        <v>8400000</v>
      </c>
      <c r="L45" s="21" t="s">
        <v>52</v>
      </c>
    </row>
    <row r="46" spans="1:12" x14ac:dyDescent="0.25">
      <c r="A46" s="60" t="s">
        <v>48</v>
      </c>
      <c r="B46" s="33">
        <v>44911</v>
      </c>
      <c r="C46" s="30">
        <v>44712</v>
      </c>
      <c r="D46" s="31" t="s">
        <v>67</v>
      </c>
      <c r="E46" s="31">
        <v>1113619639</v>
      </c>
      <c r="F46" s="31" t="s">
        <v>58</v>
      </c>
      <c r="G46" s="23">
        <v>10758790</v>
      </c>
      <c r="H46" s="32">
        <v>836570</v>
      </c>
      <c r="I46" s="32">
        <f>+I34+H46</f>
        <v>6061265</v>
      </c>
      <c r="J46" s="22">
        <f t="shared" si="0"/>
        <v>56.337794491759766</v>
      </c>
      <c r="K46" s="22">
        <f t="shared" si="1"/>
        <v>4697525</v>
      </c>
      <c r="L46" s="21" t="s">
        <v>52</v>
      </c>
    </row>
    <row r="47" spans="1:12" x14ac:dyDescent="0.25">
      <c r="A47" s="60" t="s">
        <v>48</v>
      </c>
      <c r="B47" s="33">
        <v>44911</v>
      </c>
      <c r="C47" s="30">
        <v>44712</v>
      </c>
      <c r="D47" s="31" t="s">
        <v>70</v>
      </c>
      <c r="E47" s="31">
        <v>94456709</v>
      </c>
      <c r="F47" s="31" t="s">
        <v>62</v>
      </c>
      <c r="G47" s="32">
        <v>6000000</v>
      </c>
      <c r="H47" s="32">
        <v>600000</v>
      </c>
      <c r="I47" s="32">
        <f>+H47+I32</f>
        <v>1800000</v>
      </c>
      <c r="J47" s="22">
        <f t="shared" si="0"/>
        <v>30</v>
      </c>
      <c r="K47" s="22">
        <f t="shared" si="1"/>
        <v>4200000</v>
      </c>
      <c r="L47" s="21" t="s">
        <v>52</v>
      </c>
    </row>
    <row r="48" spans="1:12" x14ac:dyDescent="0.25">
      <c r="A48" s="33">
        <v>44579</v>
      </c>
      <c r="B48" s="33">
        <v>44911</v>
      </c>
      <c r="C48" s="30">
        <v>44712</v>
      </c>
      <c r="D48" s="31" t="s">
        <v>14</v>
      </c>
      <c r="E48" s="31">
        <v>30731878</v>
      </c>
      <c r="F48" s="31" t="s">
        <v>45</v>
      </c>
      <c r="G48" s="32">
        <v>16800000</v>
      </c>
      <c r="H48" s="32">
        <v>1400000</v>
      </c>
      <c r="I48" s="32">
        <f>+H48+I33</f>
        <v>7000000</v>
      </c>
      <c r="J48" s="22">
        <f t="shared" si="0"/>
        <v>41.666666666666671</v>
      </c>
      <c r="K48" s="22">
        <f t="shared" si="1"/>
        <v>9800000</v>
      </c>
      <c r="L48" s="21" t="s">
        <v>52</v>
      </c>
    </row>
    <row r="49" spans="1:12" x14ac:dyDescent="0.25">
      <c r="A49" s="37">
        <v>44713</v>
      </c>
      <c r="B49" s="37">
        <v>44742</v>
      </c>
      <c r="C49" s="30">
        <v>44714</v>
      </c>
      <c r="D49" s="31" t="s">
        <v>30</v>
      </c>
      <c r="E49" s="31">
        <v>900092385</v>
      </c>
      <c r="F49" s="31" t="s">
        <v>65</v>
      </c>
      <c r="G49" s="32">
        <v>488000</v>
      </c>
      <c r="H49" s="32">
        <v>488000</v>
      </c>
      <c r="I49" s="32">
        <v>488000</v>
      </c>
      <c r="J49" s="22">
        <f t="shared" si="0"/>
        <v>100</v>
      </c>
      <c r="K49" s="22">
        <f t="shared" si="1"/>
        <v>0</v>
      </c>
      <c r="L49" s="21" t="s">
        <v>51</v>
      </c>
    </row>
    <row r="50" spans="1:12" x14ac:dyDescent="0.25">
      <c r="A50" s="61">
        <v>44593</v>
      </c>
      <c r="B50" s="33">
        <v>44895</v>
      </c>
      <c r="C50" s="30">
        <v>44727</v>
      </c>
      <c r="D50" s="31" t="s">
        <v>34</v>
      </c>
      <c r="E50" s="31">
        <v>16251080</v>
      </c>
      <c r="F50" s="31" t="s">
        <v>46</v>
      </c>
      <c r="G50" s="32">
        <v>15668300</v>
      </c>
      <c r="H50" s="32">
        <v>444647</v>
      </c>
      <c r="I50" s="32">
        <f>+H50+I21</f>
        <v>12103532</v>
      </c>
      <c r="J50" s="22">
        <f t="shared" si="0"/>
        <v>77.248533663511679</v>
      </c>
      <c r="K50" s="22">
        <f t="shared" si="1"/>
        <v>3564768</v>
      </c>
      <c r="L50" s="21" t="s">
        <v>52</v>
      </c>
    </row>
    <row r="51" spans="1:12" x14ac:dyDescent="0.25">
      <c r="A51" s="37">
        <v>44713</v>
      </c>
      <c r="B51" s="37">
        <v>45078</v>
      </c>
      <c r="C51" s="30">
        <v>44741</v>
      </c>
      <c r="D51" s="31" t="s">
        <v>72</v>
      </c>
      <c r="E51" s="31">
        <v>890903407</v>
      </c>
      <c r="F51" s="31" t="s">
        <v>66</v>
      </c>
      <c r="G51" s="32">
        <v>3868407</v>
      </c>
      <c r="H51" s="32">
        <v>3868407</v>
      </c>
      <c r="I51" s="32">
        <v>3868407</v>
      </c>
      <c r="J51" s="22">
        <f t="shared" si="0"/>
        <v>100</v>
      </c>
      <c r="K51" s="22">
        <f t="shared" si="1"/>
        <v>0</v>
      </c>
      <c r="L51" s="21" t="s">
        <v>51</v>
      </c>
    </row>
    <row r="52" spans="1:12" x14ac:dyDescent="0.25">
      <c r="A52" s="60" t="s">
        <v>48</v>
      </c>
      <c r="B52" s="33">
        <v>44911</v>
      </c>
      <c r="C52" s="30">
        <v>44741</v>
      </c>
      <c r="D52" s="31" t="s">
        <v>70</v>
      </c>
      <c r="E52" s="31">
        <v>94456709</v>
      </c>
      <c r="F52" s="31" t="s">
        <v>62</v>
      </c>
      <c r="G52" s="32">
        <v>6000000</v>
      </c>
      <c r="H52" s="32">
        <v>600000</v>
      </c>
      <c r="I52" s="32">
        <f>+H52+I47</f>
        <v>2400000</v>
      </c>
      <c r="J52" s="22">
        <f t="shared" si="0"/>
        <v>40</v>
      </c>
      <c r="K52" s="22">
        <f t="shared" si="1"/>
        <v>3600000</v>
      </c>
      <c r="L52" s="21" t="s">
        <v>52</v>
      </c>
    </row>
    <row r="53" spans="1:12" x14ac:dyDescent="0.25">
      <c r="A53" s="60" t="s">
        <v>48</v>
      </c>
      <c r="B53" s="33">
        <v>44911</v>
      </c>
      <c r="C53" s="30">
        <v>44742</v>
      </c>
      <c r="D53" s="31" t="s">
        <v>31</v>
      </c>
      <c r="E53" s="31">
        <v>700246398</v>
      </c>
      <c r="F53" s="31" t="s">
        <v>47</v>
      </c>
      <c r="G53" s="32">
        <v>13200000</v>
      </c>
      <c r="H53" s="32">
        <v>1200000</v>
      </c>
      <c r="I53" s="32">
        <f>+H53+I45</f>
        <v>6000000</v>
      </c>
      <c r="J53" s="22">
        <f t="shared" si="0"/>
        <v>45.454545454545453</v>
      </c>
      <c r="K53" s="22">
        <f t="shared" si="1"/>
        <v>7200000</v>
      </c>
      <c r="L53" s="21" t="s">
        <v>52</v>
      </c>
    </row>
    <row r="54" spans="1:12" x14ac:dyDescent="0.25">
      <c r="A54" s="33">
        <v>44579</v>
      </c>
      <c r="B54" s="33">
        <v>44911</v>
      </c>
      <c r="C54" s="30">
        <v>44741</v>
      </c>
      <c r="D54" s="31" t="s">
        <v>14</v>
      </c>
      <c r="E54" s="31">
        <v>30731878</v>
      </c>
      <c r="F54" s="31" t="s">
        <v>45</v>
      </c>
      <c r="G54" s="32">
        <v>16800000</v>
      </c>
      <c r="H54" s="32">
        <v>1400000</v>
      </c>
      <c r="I54" s="32">
        <f>+H54+I48</f>
        <v>8400000</v>
      </c>
      <c r="J54" s="22">
        <f t="shared" si="0"/>
        <v>50</v>
      </c>
      <c r="K54" s="22">
        <f t="shared" si="1"/>
        <v>8400000</v>
      </c>
      <c r="L54" s="21" t="s">
        <v>52</v>
      </c>
    </row>
    <row r="55" spans="1:12" x14ac:dyDescent="0.25">
      <c r="A55" s="18"/>
      <c r="B55" s="18"/>
      <c r="G55" s="3" t="s">
        <v>76</v>
      </c>
      <c r="H55" s="62">
        <f>SUM(H44:H54)</f>
        <v>12371844</v>
      </c>
      <c r="I55" s="62"/>
      <c r="J55" s="3"/>
      <c r="K55" s="6">
        <f>+K46+K50+K52+K53+K54</f>
        <v>27462293</v>
      </c>
      <c r="L55" s="6"/>
    </row>
    <row r="56" spans="1:12" x14ac:dyDescent="0.25">
      <c r="A56" s="18"/>
      <c r="B56" s="18"/>
      <c r="G56" s="3" t="s">
        <v>77</v>
      </c>
      <c r="H56" s="62">
        <f>+H14+H35+H55</f>
        <v>61701253</v>
      </c>
      <c r="I56" s="3"/>
      <c r="J56" s="3"/>
      <c r="K56" s="6"/>
      <c r="L56" s="3"/>
    </row>
    <row r="60" spans="1:12" ht="15.75" thickBot="1" x14ac:dyDescent="0.3">
      <c r="A60" s="63"/>
      <c r="B60" s="63"/>
      <c r="C60" s="38"/>
      <c r="D60" s="39"/>
      <c r="E60" s="39"/>
      <c r="F60" s="39"/>
      <c r="G60" s="40"/>
      <c r="H60" s="40"/>
      <c r="I60" s="40"/>
      <c r="J60" s="41"/>
      <c r="K60" s="41"/>
      <c r="L60" s="15"/>
    </row>
    <row r="61" spans="1:12" x14ac:dyDescent="0.25">
      <c r="A61" s="49"/>
      <c r="B61" s="68"/>
      <c r="C61" s="69"/>
      <c r="D61" s="70"/>
      <c r="E61" s="70"/>
      <c r="F61" s="70"/>
      <c r="G61" s="71"/>
      <c r="H61" s="71"/>
      <c r="I61" s="71"/>
      <c r="J61" s="54"/>
      <c r="K61" s="54"/>
      <c r="L61" s="72"/>
    </row>
    <row r="62" spans="1:12" ht="15.75" x14ac:dyDescent="0.25">
      <c r="A62" s="43"/>
      <c r="B62" s="76" t="s">
        <v>27</v>
      </c>
      <c r="C62" s="76"/>
      <c r="D62" s="76"/>
      <c r="E62" s="76"/>
      <c r="F62" s="76"/>
      <c r="G62" s="76"/>
      <c r="H62" s="76"/>
      <c r="I62" s="76"/>
      <c r="J62" s="76"/>
      <c r="K62" s="76"/>
      <c r="L62" s="77"/>
    </row>
    <row r="63" spans="1:12" ht="16.5" thickBot="1" x14ac:dyDescent="0.3">
      <c r="A63" s="56"/>
      <c r="B63" s="78" t="s">
        <v>84</v>
      </c>
      <c r="C63" s="78"/>
      <c r="D63" s="78"/>
      <c r="E63" s="78"/>
      <c r="F63" s="78"/>
      <c r="G63" s="78"/>
      <c r="H63" s="78"/>
      <c r="I63" s="78"/>
      <c r="J63" s="78"/>
      <c r="K63" s="78"/>
      <c r="L63" s="79"/>
    </row>
    <row r="64" spans="1:12" ht="51" x14ac:dyDescent="0.25">
      <c r="A64" s="57" t="s">
        <v>33</v>
      </c>
      <c r="B64" s="57" t="s">
        <v>19</v>
      </c>
      <c r="C64" s="57" t="s">
        <v>26</v>
      </c>
      <c r="D64" s="58" t="s">
        <v>12</v>
      </c>
      <c r="E64" s="58" t="s">
        <v>13</v>
      </c>
      <c r="F64" s="58" t="s">
        <v>15</v>
      </c>
      <c r="G64" s="59" t="s">
        <v>20</v>
      </c>
      <c r="H64" s="59" t="s">
        <v>21</v>
      </c>
      <c r="I64" s="59" t="s">
        <v>22</v>
      </c>
      <c r="J64" s="58" t="s">
        <v>23</v>
      </c>
      <c r="K64" s="58" t="s">
        <v>24</v>
      </c>
      <c r="L64" s="58" t="s">
        <v>25</v>
      </c>
    </row>
    <row r="65" spans="1:12" x14ac:dyDescent="0.25">
      <c r="A65" s="67">
        <v>44743</v>
      </c>
      <c r="B65" s="67">
        <v>44773</v>
      </c>
      <c r="C65" s="64">
        <v>44756</v>
      </c>
      <c r="D65" s="65" t="s">
        <v>30</v>
      </c>
      <c r="E65" s="65">
        <v>900092385</v>
      </c>
      <c r="F65" s="65" t="s">
        <v>88</v>
      </c>
      <c r="G65" s="66">
        <v>496731</v>
      </c>
      <c r="H65" s="66">
        <v>496731</v>
      </c>
      <c r="I65" s="66">
        <v>496731</v>
      </c>
      <c r="J65" s="22">
        <f t="shared" ref="J65:J77" si="2">+I65/G65*100</f>
        <v>100</v>
      </c>
      <c r="K65" s="22">
        <f t="shared" ref="K65:K77" si="3">+G65-I65</f>
        <v>0</v>
      </c>
      <c r="L65" s="21" t="s">
        <v>96</v>
      </c>
    </row>
    <row r="66" spans="1:12" x14ac:dyDescent="0.25">
      <c r="A66" s="67">
        <v>44743</v>
      </c>
      <c r="B66" s="67">
        <v>45108</v>
      </c>
      <c r="C66" s="64">
        <v>44767</v>
      </c>
      <c r="D66" s="65" t="s">
        <v>85</v>
      </c>
      <c r="E66" s="65">
        <v>811025615</v>
      </c>
      <c r="F66" s="65" t="s">
        <v>89</v>
      </c>
      <c r="G66" s="66">
        <v>1500000</v>
      </c>
      <c r="H66" s="66">
        <v>1500000</v>
      </c>
      <c r="I66" s="66">
        <v>1500000</v>
      </c>
      <c r="J66" s="22">
        <f t="shared" si="2"/>
        <v>100</v>
      </c>
      <c r="K66" s="22">
        <f t="shared" si="3"/>
        <v>0</v>
      </c>
      <c r="L66" s="21" t="s">
        <v>52</v>
      </c>
    </row>
    <row r="67" spans="1:12" x14ac:dyDescent="0.25">
      <c r="A67" s="67">
        <v>44743</v>
      </c>
      <c r="B67" s="67">
        <v>45108</v>
      </c>
      <c r="C67" s="64">
        <v>44767</v>
      </c>
      <c r="D67" s="65" t="s">
        <v>86</v>
      </c>
      <c r="E67" s="65">
        <v>31171579</v>
      </c>
      <c r="F67" s="65" t="s">
        <v>89</v>
      </c>
      <c r="G67" s="66">
        <f>1275000*2</f>
        <v>2550000</v>
      </c>
      <c r="H67" s="66">
        <v>1275000</v>
      </c>
      <c r="I67" s="66">
        <v>1275000</v>
      </c>
      <c r="J67" s="22">
        <f t="shared" si="2"/>
        <v>50</v>
      </c>
      <c r="K67" s="22">
        <f t="shared" si="3"/>
        <v>1275000</v>
      </c>
      <c r="L67" s="21" t="s">
        <v>52</v>
      </c>
    </row>
    <row r="68" spans="1:12" x14ac:dyDescent="0.25">
      <c r="A68" s="60" t="s">
        <v>48</v>
      </c>
      <c r="B68" s="33">
        <v>44911</v>
      </c>
      <c r="C68" s="64">
        <v>44770</v>
      </c>
      <c r="D68" s="65" t="s">
        <v>31</v>
      </c>
      <c r="E68" s="65">
        <v>700246398</v>
      </c>
      <c r="F68" s="65" t="s">
        <v>90</v>
      </c>
      <c r="G68" s="32">
        <v>13200000</v>
      </c>
      <c r="H68" s="66">
        <v>1200000</v>
      </c>
      <c r="I68" s="66">
        <f>+H68+I53</f>
        <v>7200000</v>
      </c>
      <c r="J68" s="22">
        <f t="shared" si="2"/>
        <v>54.54545454545454</v>
      </c>
      <c r="K68" s="22">
        <f t="shared" si="3"/>
        <v>6000000</v>
      </c>
      <c r="L68" s="21" t="s">
        <v>52</v>
      </c>
    </row>
    <row r="69" spans="1:12" x14ac:dyDescent="0.25">
      <c r="A69" s="67">
        <v>44743</v>
      </c>
      <c r="B69" s="67">
        <v>45108</v>
      </c>
      <c r="C69" s="64">
        <v>44770</v>
      </c>
      <c r="D69" s="65" t="s">
        <v>87</v>
      </c>
      <c r="E69" s="65">
        <v>830130422</v>
      </c>
      <c r="F69" s="65" t="s">
        <v>91</v>
      </c>
      <c r="G69" s="66">
        <v>809200</v>
      </c>
      <c r="H69" s="66">
        <v>809200</v>
      </c>
      <c r="I69" s="66">
        <v>809200</v>
      </c>
      <c r="J69" s="22">
        <f t="shared" si="2"/>
        <v>100</v>
      </c>
      <c r="K69" s="22">
        <f t="shared" si="3"/>
        <v>0</v>
      </c>
      <c r="L69" s="21" t="s">
        <v>52</v>
      </c>
    </row>
    <row r="70" spans="1:12" x14ac:dyDescent="0.25">
      <c r="A70" s="61">
        <v>44593</v>
      </c>
      <c r="B70" s="33">
        <v>44895</v>
      </c>
      <c r="C70" s="64">
        <v>44770</v>
      </c>
      <c r="D70" s="65" t="s">
        <v>34</v>
      </c>
      <c r="E70" s="65">
        <v>16251080</v>
      </c>
      <c r="F70" s="65" t="s">
        <v>92</v>
      </c>
      <c r="G70" s="32">
        <v>15668300</v>
      </c>
      <c r="H70" s="66">
        <v>1693200</v>
      </c>
      <c r="I70" s="66">
        <f>+H70+I50</f>
        <v>13796732</v>
      </c>
      <c r="J70" s="22">
        <f t="shared" si="2"/>
        <v>88.055066599439641</v>
      </c>
      <c r="K70" s="22">
        <f t="shared" si="3"/>
        <v>1871568</v>
      </c>
      <c r="L70" s="21" t="s">
        <v>52</v>
      </c>
    </row>
    <row r="71" spans="1:12" x14ac:dyDescent="0.25">
      <c r="A71" s="33">
        <v>44579</v>
      </c>
      <c r="B71" s="33">
        <v>44911</v>
      </c>
      <c r="C71" s="64">
        <v>44770</v>
      </c>
      <c r="D71" s="65" t="s">
        <v>14</v>
      </c>
      <c r="E71" s="65">
        <v>30731878</v>
      </c>
      <c r="F71" s="65" t="s">
        <v>93</v>
      </c>
      <c r="G71" s="32">
        <v>16800000</v>
      </c>
      <c r="H71" s="66">
        <v>1400000</v>
      </c>
      <c r="I71" s="66">
        <f>+H71+I54</f>
        <v>9800000</v>
      </c>
      <c r="J71" s="22">
        <f t="shared" si="2"/>
        <v>58.333333333333336</v>
      </c>
      <c r="K71" s="22">
        <f t="shared" si="3"/>
        <v>7000000</v>
      </c>
      <c r="L71" s="21" t="s">
        <v>52</v>
      </c>
    </row>
    <row r="72" spans="1:12" x14ac:dyDescent="0.25">
      <c r="A72" s="60" t="s">
        <v>48</v>
      </c>
      <c r="B72" s="33">
        <v>44911</v>
      </c>
      <c r="C72" s="64">
        <v>44770</v>
      </c>
      <c r="D72" s="65" t="s">
        <v>70</v>
      </c>
      <c r="E72" s="65">
        <v>94456709</v>
      </c>
      <c r="F72" s="65" t="s">
        <v>93</v>
      </c>
      <c r="G72" s="32">
        <v>6000000</v>
      </c>
      <c r="H72" s="66">
        <v>600000</v>
      </c>
      <c r="I72" s="66">
        <f>+H72+I52</f>
        <v>3000000</v>
      </c>
      <c r="J72" s="22">
        <f t="shared" si="2"/>
        <v>50</v>
      </c>
      <c r="K72" s="22">
        <f t="shared" si="3"/>
        <v>3000000</v>
      </c>
      <c r="L72" s="21" t="s">
        <v>52</v>
      </c>
    </row>
    <row r="73" spans="1:12" x14ac:dyDescent="0.25">
      <c r="A73" s="67">
        <v>44774</v>
      </c>
      <c r="B73" s="67">
        <v>44804</v>
      </c>
      <c r="C73" s="64">
        <v>44776</v>
      </c>
      <c r="D73" s="65" t="s">
        <v>30</v>
      </c>
      <c r="E73" s="65">
        <v>900092385</v>
      </c>
      <c r="F73" s="65" t="s">
        <v>88</v>
      </c>
      <c r="G73" s="66">
        <v>515327</v>
      </c>
      <c r="H73" s="66">
        <v>515327</v>
      </c>
      <c r="I73" s="66">
        <v>515327</v>
      </c>
      <c r="J73" s="22">
        <f t="shared" si="2"/>
        <v>100</v>
      </c>
      <c r="K73" s="22">
        <f t="shared" si="3"/>
        <v>0</v>
      </c>
      <c r="L73" s="21" t="s">
        <v>96</v>
      </c>
    </row>
    <row r="74" spans="1:12" x14ac:dyDescent="0.25">
      <c r="A74" s="67">
        <v>44802</v>
      </c>
      <c r="B74" s="67">
        <v>44802</v>
      </c>
      <c r="C74" s="64"/>
      <c r="D74" s="65" t="s">
        <v>94</v>
      </c>
      <c r="E74" s="65"/>
      <c r="F74" s="65" t="s">
        <v>95</v>
      </c>
      <c r="G74" s="66">
        <v>7256591</v>
      </c>
      <c r="H74" s="66"/>
      <c r="I74" s="66"/>
      <c r="J74" s="22">
        <f t="shared" ref="J74" si="4">+I74/G74*100</f>
        <v>0</v>
      </c>
      <c r="K74" s="22">
        <f t="shared" ref="K74" si="5">+G74-I74</f>
        <v>7256591</v>
      </c>
      <c r="L74" s="21" t="s">
        <v>52</v>
      </c>
    </row>
    <row r="75" spans="1:12" x14ac:dyDescent="0.25">
      <c r="A75" s="60" t="s">
        <v>48</v>
      </c>
      <c r="B75" s="33">
        <v>44911</v>
      </c>
      <c r="C75" s="64">
        <v>44803</v>
      </c>
      <c r="D75" s="65" t="s">
        <v>70</v>
      </c>
      <c r="E75" s="65">
        <v>94456709</v>
      </c>
      <c r="F75" s="65" t="s">
        <v>93</v>
      </c>
      <c r="G75" s="32">
        <v>6000000</v>
      </c>
      <c r="H75" s="66">
        <v>600000</v>
      </c>
      <c r="I75" s="66">
        <f>+H75+I72</f>
        <v>3600000</v>
      </c>
      <c r="J75" s="22">
        <f t="shared" si="2"/>
        <v>60</v>
      </c>
      <c r="K75" s="22">
        <f t="shared" si="3"/>
        <v>2400000</v>
      </c>
      <c r="L75" s="21" t="s">
        <v>52</v>
      </c>
    </row>
    <row r="76" spans="1:12" x14ac:dyDescent="0.25">
      <c r="A76" s="60" t="s">
        <v>48</v>
      </c>
      <c r="B76" s="33">
        <v>44911</v>
      </c>
      <c r="C76" s="64">
        <v>44803</v>
      </c>
      <c r="D76" s="65" t="s">
        <v>31</v>
      </c>
      <c r="E76" s="65">
        <v>700246398</v>
      </c>
      <c r="F76" s="65" t="s">
        <v>90</v>
      </c>
      <c r="G76" s="32">
        <v>13200000</v>
      </c>
      <c r="H76" s="66">
        <v>1200000</v>
      </c>
      <c r="I76" s="66">
        <f>+H76+I68</f>
        <v>8400000</v>
      </c>
      <c r="J76" s="22">
        <f t="shared" si="2"/>
        <v>63.636363636363633</v>
      </c>
      <c r="K76" s="22">
        <f t="shared" si="3"/>
        <v>4800000</v>
      </c>
      <c r="L76" s="21" t="s">
        <v>52</v>
      </c>
    </row>
    <row r="77" spans="1:12" x14ac:dyDescent="0.25">
      <c r="A77" s="33">
        <v>44579</v>
      </c>
      <c r="B77" s="33">
        <v>44911</v>
      </c>
      <c r="C77" s="64">
        <v>44803</v>
      </c>
      <c r="D77" s="65" t="s">
        <v>14</v>
      </c>
      <c r="E77" s="65">
        <v>30731878</v>
      </c>
      <c r="F77" s="65" t="s">
        <v>93</v>
      </c>
      <c r="G77" s="32">
        <v>16800000</v>
      </c>
      <c r="H77" s="66">
        <v>1400000</v>
      </c>
      <c r="I77" s="66">
        <f>+H77+I71</f>
        <v>11200000</v>
      </c>
      <c r="J77" s="22">
        <f t="shared" si="2"/>
        <v>66.666666666666657</v>
      </c>
      <c r="K77" s="22">
        <f t="shared" si="3"/>
        <v>5600000</v>
      </c>
      <c r="L77" s="21" t="s">
        <v>52</v>
      </c>
    </row>
    <row r="78" spans="1:12" x14ac:dyDescent="0.25">
      <c r="G78" s="12" t="s">
        <v>76</v>
      </c>
      <c r="H78" s="73">
        <f>SUM(H65:H77)</f>
        <v>12689458</v>
      </c>
      <c r="I78" s="12"/>
      <c r="J78" s="12"/>
      <c r="K78" s="73">
        <f>+K77+K76+K75+K70+K67+K74+K46</f>
        <v>27900684</v>
      </c>
      <c r="L78" s="3"/>
    </row>
    <row r="79" spans="1:12" x14ac:dyDescent="0.25">
      <c r="G79" s="12" t="s">
        <v>77</v>
      </c>
      <c r="H79" s="74">
        <f>+H78+H56</f>
        <v>74390711</v>
      </c>
      <c r="I79" s="12"/>
      <c r="J79" s="12"/>
      <c r="K79" s="73"/>
      <c r="L79" s="3"/>
    </row>
  </sheetData>
  <mergeCells count="8">
    <mergeCell ref="B62:L62"/>
    <mergeCell ref="B63:L63"/>
    <mergeCell ref="B42:L42"/>
    <mergeCell ref="B1:L1"/>
    <mergeCell ref="B2:L2"/>
    <mergeCell ref="B17:L17"/>
    <mergeCell ref="B18:L18"/>
    <mergeCell ref="B41:L41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INGRESOS</vt:lpstr>
      <vt:lpstr>GASTOS</vt:lpstr>
      <vt:lpstr>GASTOS POR MES</vt:lpstr>
      <vt:lpstr>GASTOS!Área_de_impresión</vt:lpstr>
      <vt:lpstr>'GASTOS POR MES'!Área_de_impresión</vt:lpstr>
      <vt:lpstr>INGRESOS!Área_de_impresión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I.E. IRURITA</cp:lastModifiedBy>
  <cp:lastPrinted>2022-09-26T21:49:16Z</cp:lastPrinted>
  <dcterms:created xsi:type="dcterms:W3CDTF">2013-11-01T01:28:32Z</dcterms:created>
  <dcterms:modified xsi:type="dcterms:W3CDTF">2022-09-26T21:49:51Z</dcterms:modified>
</cp:coreProperties>
</file>